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65" tabRatio="623" firstSheet="1" activeTab="1"/>
  </bookViews>
  <sheets>
    <sheet name="Présentation" sheetId="1" r:id="rId1"/>
    <sheet name="Sommaire" sheetId="2" r:id="rId2"/>
    <sheet name="e1" sheetId="3" r:id="rId3"/>
    <sheet name="e2" sheetId="4" r:id="rId4"/>
    <sheet name="e3" sheetId="5" r:id="rId5"/>
    <sheet name="e4" sheetId="6" r:id="rId6"/>
    <sheet name="e10" sheetId="7" r:id="rId7"/>
    <sheet name="e11" sheetId="8" r:id="rId8"/>
    <sheet name="e12" sheetId="9" r:id="rId9"/>
    <sheet name="e13" sheetId="10" r:id="rId10"/>
    <sheet name="e20" sheetId="11" r:id="rId11"/>
    <sheet name="e21" sheetId="12" r:id="rId12"/>
    <sheet name="e22" sheetId="13" r:id="rId13"/>
    <sheet name="e23" sheetId="14" r:id="rId14"/>
    <sheet name="e24" sheetId="15" r:id="rId15"/>
    <sheet name="e30" sheetId="16" r:id="rId16"/>
    <sheet name="e31" sheetId="17" r:id="rId17"/>
    <sheet name="e32" sheetId="18" r:id="rId18"/>
    <sheet name="e33" sheetId="19" r:id="rId19"/>
  </sheets>
  <definedNames/>
  <calcPr fullCalcOnLoad="1"/>
</workbook>
</file>

<file path=xl/sharedStrings.xml><?xml version="1.0" encoding="utf-8"?>
<sst xmlns="http://schemas.openxmlformats.org/spreadsheetml/2006/main" count="467" uniqueCount="72">
  <si>
    <t>SOMMAIRE</t>
  </si>
  <si>
    <r>
      <t>Exercices</t>
    </r>
    <r>
      <rPr>
        <b/>
        <sz val="12"/>
        <rFont val="Arial"/>
        <family val="2"/>
      </rPr>
      <t>:</t>
    </r>
  </si>
  <si>
    <t>e1</t>
  </si>
  <si>
    <t>e2</t>
  </si>
  <si>
    <t>e3</t>
  </si>
  <si>
    <t>e4</t>
  </si>
  <si>
    <t>e10</t>
  </si>
  <si>
    <t>e11</t>
  </si>
  <si>
    <t>e12</t>
  </si>
  <si>
    <t>e13</t>
  </si>
  <si>
    <t>e20</t>
  </si>
  <si>
    <t>e21</t>
  </si>
  <si>
    <t>e22</t>
  </si>
  <si>
    <t>e23</t>
  </si>
  <si>
    <t>e24</t>
  </si>
  <si>
    <t>Ce logiciel fonctionne sur Excel.</t>
  </si>
  <si>
    <t>Il a été conçu pour un travail individuel des élèves placés en situation dans une salle informatique.</t>
  </si>
  <si>
    <t>Si une erreur, un défaut ou une aberration pédagogique subsistait dans sa conception vous pouvez m'en faire part.</t>
  </si>
  <si>
    <t>Si vous êtes intéressés par la conception d'autres logiciels de ce type, je serais heureux d'y participer.</t>
  </si>
  <si>
    <t>Dominique BIZEUL professeur de Maths/Sciences</t>
  </si>
  <si>
    <t>LP BEAUREGARD à LUXEUIL-LES BAINS</t>
  </si>
  <si>
    <t>E-mail : d.bizeul@wanadoo.fr</t>
  </si>
  <si>
    <r>
      <t>Sujet</t>
    </r>
    <r>
      <rPr>
        <b/>
        <sz val="14"/>
        <rFont val="Arial"/>
        <family val="2"/>
      </rPr>
      <t xml:space="preserve"> : Calculs numériques</t>
    </r>
  </si>
  <si>
    <t>+</t>
  </si>
  <si>
    <t>Effectuer "à la main" les opérations suivantes</t>
  </si>
  <si>
    <t>Additions</t>
  </si>
  <si>
    <t>Poser et effectuer "à la main" les opérations suivantes</t>
  </si>
  <si>
    <t>=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</si>
  <si>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</si>
  <si>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</si>
  <si>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</si>
  <si>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</si>
  <si>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</si>
  <si>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</si>
  <si>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</si>
  <si>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</si>
  <si>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</si>
  <si>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11/</t>
  </si>
  <si>
    <t>13/</t>
  </si>
  <si>
    <t>15/</t>
  </si>
  <si>
    <t>10/</t>
  </si>
  <si>
    <t>12/</t>
  </si>
  <si>
    <t>14/</t>
  </si>
  <si>
    <t>16/</t>
  </si>
  <si>
    <t>Effectuer mentalement les opérations suivantes</t>
  </si>
  <si>
    <t>x</t>
  </si>
  <si>
    <t>-</t>
  </si>
  <si>
    <t>Exemple</t>
  </si>
  <si>
    <t>2,</t>
  </si>
  <si>
    <t>3</t>
  </si>
  <si>
    <t>5</t>
  </si>
  <si>
    <t>1,</t>
  </si>
  <si>
    <t>2</t>
  </si>
  <si>
    <t>3,</t>
  </si>
  <si>
    <t>7</t>
  </si>
  <si>
    <t>4,</t>
  </si>
  <si>
    <t>0,</t>
  </si>
  <si>
    <t>Poser et effectuer les opérations suivantes</t>
  </si>
  <si>
    <t>:</t>
  </si>
  <si>
    <t>Divisions</t>
  </si>
  <si>
    <t>Multiplications</t>
  </si>
  <si>
    <t>Soustractions</t>
  </si>
  <si>
    <t>e30</t>
  </si>
  <si>
    <t>e31</t>
  </si>
  <si>
    <t>e32</t>
  </si>
  <si>
    <t>e33</t>
  </si>
  <si>
    <t>Sommaire</t>
  </si>
  <si>
    <t>Suivant</t>
  </si>
  <si>
    <t>Précédent</t>
  </si>
  <si>
    <t>Répondres dans les cellules vertes</t>
  </si>
  <si>
    <t>à 0,01 :</t>
  </si>
  <si>
    <t>à 0,001 :</t>
  </si>
</sst>
</file>

<file path=xl/styles.xml><?xml version="1.0" encoding="utf-8"?>
<styleSheet xmlns="http://schemas.openxmlformats.org/spreadsheetml/2006/main">
  <numFmts count="1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00"/>
  </numFmts>
  <fonts count="13">
    <font>
      <sz val="10"/>
      <name val="Arial"/>
      <family val="0"/>
    </font>
    <font>
      <b/>
      <u val="single"/>
      <sz val="2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6" fillId="2" borderId="0" xfId="15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/>
      <protection hidden="1"/>
    </xf>
    <xf numFmtId="0" fontId="6" fillId="2" borderId="0" xfId="15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6" fillId="0" borderId="0" xfId="15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172" fontId="5" fillId="0" borderId="0" xfId="0" applyNumberFormat="1" applyFont="1" applyAlignment="1" applyProtection="1">
      <alignment horizontal="center"/>
      <protection hidden="1"/>
    </xf>
    <xf numFmtId="1" fontId="5" fillId="2" borderId="0" xfId="0" applyNumberFormat="1" applyFont="1" applyFill="1" applyAlignment="1" applyProtection="1">
      <alignment horizontal="center"/>
      <protection hidden="1" locked="0"/>
    </xf>
    <xf numFmtId="172" fontId="5" fillId="2" borderId="0" xfId="0" applyNumberFormat="1" applyFont="1" applyFill="1" applyAlignment="1" applyProtection="1">
      <alignment horizontal="center"/>
      <protection hidden="1" locked="0"/>
    </xf>
    <xf numFmtId="2" fontId="5" fillId="2" borderId="0" xfId="0" applyNumberFormat="1" applyFont="1" applyFill="1" applyAlignment="1" applyProtection="1">
      <alignment horizontal="center"/>
      <protection hidden="1" locked="0"/>
    </xf>
    <xf numFmtId="0" fontId="8" fillId="0" borderId="0" xfId="0" applyFont="1" applyFill="1" applyAlignment="1" applyProtection="1">
      <alignment/>
      <protection hidden="1"/>
    </xf>
    <xf numFmtId="0" fontId="8" fillId="3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3" borderId="0" xfId="0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8" fillId="3" borderId="1" xfId="0" applyFont="1" applyFill="1" applyBorder="1" applyAlignment="1" applyProtection="1">
      <alignment/>
      <protection hidden="1"/>
    </xf>
    <xf numFmtId="0" fontId="8" fillId="4" borderId="0" xfId="0" applyFont="1" applyFill="1" applyAlignment="1" applyProtection="1">
      <alignment/>
      <protection hidden="1"/>
    </xf>
    <xf numFmtId="172" fontId="8" fillId="2" borderId="0" xfId="0" applyNumberFormat="1" applyFont="1" applyFill="1" applyAlignment="1" applyProtection="1">
      <alignment/>
      <protection hidden="1" locked="0"/>
    </xf>
    <xf numFmtId="2" fontId="8" fillId="2" borderId="0" xfId="0" applyNumberFormat="1" applyFont="1" applyFill="1" applyAlignment="1" applyProtection="1">
      <alignment/>
      <protection hidden="1" locked="0"/>
    </xf>
    <xf numFmtId="0" fontId="5" fillId="2" borderId="0" xfId="0" applyFont="1" applyFill="1" applyAlignment="1" applyProtection="1">
      <alignment horizontal="center"/>
      <protection hidden="1" locked="0"/>
    </xf>
    <xf numFmtId="173" fontId="8" fillId="2" borderId="0" xfId="0" applyNumberFormat="1" applyFont="1" applyFill="1" applyAlignment="1" applyProtection="1">
      <alignment/>
      <protection hidden="1" locked="0"/>
    </xf>
    <xf numFmtId="0" fontId="8" fillId="3" borderId="0" xfId="0" applyFont="1" applyFill="1" applyAlignment="1" applyProtection="1">
      <alignment horizontal="left"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3" borderId="1" xfId="0" applyFont="1" applyFill="1" applyBorder="1" applyAlignment="1" applyProtection="1">
      <alignment horizontal="left"/>
      <protection hidden="1"/>
    </xf>
    <xf numFmtId="0" fontId="8" fillId="2" borderId="0" xfId="0" applyFont="1" applyFill="1" applyAlignment="1" applyProtection="1">
      <alignment/>
      <protection hidden="1"/>
    </xf>
    <xf numFmtId="0" fontId="8" fillId="2" borderId="1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 locked="0"/>
    </xf>
    <xf numFmtId="0" fontId="8" fillId="2" borderId="1" xfId="0" applyFont="1" applyFill="1" applyBorder="1" applyAlignment="1" applyProtection="1">
      <alignment/>
      <protection hidden="1" locked="0"/>
    </xf>
    <xf numFmtId="49" fontId="8" fillId="3" borderId="0" xfId="0" applyNumberFormat="1" applyFont="1" applyFill="1" applyAlignment="1" applyProtection="1">
      <alignment/>
      <protection hidden="1"/>
    </xf>
    <xf numFmtId="49" fontId="8" fillId="3" borderId="0" xfId="0" applyNumberFormat="1" applyFont="1" applyFill="1" applyAlignment="1" applyProtection="1">
      <alignment horizontal="left"/>
      <protection hidden="1"/>
    </xf>
    <xf numFmtId="49" fontId="8" fillId="3" borderId="1" xfId="0" applyNumberFormat="1" applyFont="1" applyFill="1" applyBorder="1" applyAlignment="1" applyProtection="1">
      <alignment/>
      <protection hidden="1"/>
    </xf>
    <xf numFmtId="49" fontId="8" fillId="3" borderId="1" xfId="0" applyNumberFormat="1" applyFont="1" applyFill="1" applyBorder="1" applyAlignment="1" applyProtection="1">
      <alignment horizontal="left"/>
      <protection hidden="1"/>
    </xf>
    <xf numFmtId="49" fontId="8" fillId="0" borderId="0" xfId="0" applyNumberFormat="1" applyFont="1" applyAlignment="1" applyProtection="1">
      <alignment/>
      <protection hidden="1"/>
    </xf>
    <xf numFmtId="49" fontId="8" fillId="2" borderId="1" xfId="0" applyNumberFormat="1" applyFont="1" applyFill="1" applyBorder="1" applyAlignment="1" applyProtection="1">
      <alignment/>
      <protection hidden="1" locked="0"/>
    </xf>
    <xf numFmtId="49" fontId="8" fillId="2" borderId="0" xfId="0" applyNumberFormat="1" applyFont="1" applyFill="1" applyAlignment="1" applyProtection="1">
      <alignment/>
      <protection hidden="1" locked="0"/>
    </xf>
    <xf numFmtId="174" fontId="5" fillId="2" borderId="0" xfId="0" applyNumberFormat="1" applyFont="1" applyFill="1" applyAlignment="1" applyProtection="1">
      <alignment horizontal="center"/>
      <protection hidden="1" locked="0"/>
    </xf>
    <xf numFmtId="0" fontId="5" fillId="2" borderId="0" xfId="0" applyNumberFormat="1" applyFont="1" applyFill="1" applyAlignment="1" applyProtection="1">
      <alignment horizontal="center"/>
      <protection hidden="1" locked="0"/>
    </xf>
    <xf numFmtId="173" fontId="5" fillId="2" borderId="0" xfId="0" applyNumberFormat="1" applyFont="1" applyFill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11" fillId="4" borderId="2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/>
      <protection hidden="1"/>
    </xf>
    <xf numFmtId="0" fontId="8" fillId="0" borderId="2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2" borderId="2" xfId="0" applyFont="1" applyFill="1" applyBorder="1" applyAlignment="1" applyProtection="1">
      <alignment/>
      <protection hidden="1" locked="0"/>
    </xf>
    <xf numFmtId="0" fontId="8" fillId="2" borderId="0" xfId="0" applyFont="1" applyFill="1" applyAlignment="1" applyProtection="1">
      <alignment horizontal="left"/>
      <protection hidden="1" locked="0"/>
    </xf>
    <xf numFmtId="0" fontId="7" fillId="0" borderId="0" xfId="0" applyFont="1" applyAlignment="1" applyProtection="1">
      <alignment/>
      <protection hidden="1"/>
    </xf>
    <xf numFmtId="0" fontId="8" fillId="2" borderId="0" xfId="0" applyNumberFormat="1" applyFont="1" applyFill="1" applyAlignment="1" applyProtection="1">
      <alignment/>
      <protection hidden="1" locked="0"/>
    </xf>
    <xf numFmtId="0" fontId="8" fillId="2" borderId="0" xfId="0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6" fillId="0" borderId="0" xfId="15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4" xfId="0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21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9" customWidth="1"/>
  </cols>
  <sheetData>
    <row r="10" spans="1:9" ht="20.25" customHeight="1">
      <c r="A10" s="61" t="s">
        <v>15</v>
      </c>
      <c r="B10" s="61"/>
      <c r="C10" s="61"/>
      <c r="D10" s="61"/>
      <c r="E10" s="61"/>
      <c r="F10" s="61"/>
      <c r="G10" s="61"/>
      <c r="H10" s="61"/>
      <c r="I10" s="61"/>
    </row>
    <row r="11" spans="1:9" ht="20.25" customHeight="1">
      <c r="A11" s="62" t="s">
        <v>16</v>
      </c>
      <c r="B11" s="62"/>
      <c r="C11" s="62"/>
      <c r="D11" s="62"/>
      <c r="E11" s="62"/>
      <c r="F11" s="62"/>
      <c r="G11" s="62"/>
      <c r="H11" s="62"/>
      <c r="I11" s="62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63" t="s">
        <v>17</v>
      </c>
      <c r="B13" s="63"/>
      <c r="C13" s="63"/>
      <c r="D13" s="63"/>
      <c r="E13" s="63"/>
      <c r="F13" s="63"/>
      <c r="G13" s="63"/>
      <c r="H13" s="63"/>
      <c r="I13" s="63"/>
    </row>
    <row r="14" spans="1:9" ht="12.75">
      <c r="A14" s="63" t="s">
        <v>18</v>
      </c>
      <c r="B14" s="63"/>
      <c r="C14" s="63"/>
      <c r="D14" s="63"/>
      <c r="E14" s="63"/>
      <c r="F14" s="63"/>
      <c r="G14" s="63"/>
      <c r="H14" s="63"/>
      <c r="I14" s="63"/>
    </row>
    <row r="18" spans="6:9" ht="12.75">
      <c r="F18" s="1" t="s">
        <v>19</v>
      </c>
      <c r="G18" s="1"/>
      <c r="H18" s="1"/>
      <c r="I18" s="1"/>
    </row>
    <row r="19" spans="6:9" ht="12.75">
      <c r="F19" s="1" t="s">
        <v>20</v>
      </c>
      <c r="G19" s="1"/>
      <c r="H19" s="1"/>
      <c r="I19" s="1"/>
    </row>
    <row r="20" spans="6:9" ht="12.75">
      <c r="F20" s="1"/>
      <c r="G20" s="1"/>
      <c r="H20" s="1"/>
      <c r="I20" s="1"/>
    </row>
    <row r="21" spans="6:9" ht="12.75">
      <c r="F21" s="1" t="s">
        <v>21</v>
      </c>
      <c r="G21" s="1"/>
      <c r="H21" s="1"/>
      <c r="I21" s="1"/>
    </row>
  </sheetData>
  <sheetProtection password="DCC5" sheet="1" objects="1" scenarios="1"/>
  <mergeCells count="4">
    <mergeCell ref="A10:I10"/>
    <mergeCell ref="A11:I11"/>
    <mergeCell ref="A13:I13"/>
    <mergeCell ref="A14:I14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showGridLines="0" workbookViewId="0" topLeftCell="A1">
      <selection activeCell="N20" sqref="N20"/>
    </sheetView>
  </sheetViews>
  <sheetFormatPr defaultColWidth="11.421875" defaultRowHeight="12.75"/>
  <cols>
    <col min="1" max="1" width="4.421875" style="17" customWidth="1"/>
    <col min="2" max="2" width="10.28125" style="17" customWidth="1"/>
    <col min="3" max="3" width="2.140625" style="17" customWidth="1"/>
    <col min="4" max="4" width="10.28125" style="17" customWidth="1"/>
    <col min="5" max="5" width="2.8515625" style="17" customWidth="1"/>
    <col min="6" max="6" width="10.28125" style="17" customWidth="1"/>
    <col min="7" max="7" width="7.57421875" style="17" customWidth="1"/>
    <col min="8" max="8" width="7.8515625" style="17" customWidth="1"/>
    <col min="9" max="9" width="4.421875" style="17" customWidth="1"/>
    <col min="10" max="10" width="10.28125" style="17" customWidth="1"/>
    <col min="11" max="11" width="2.8515625" style="17" customWidth="1"/>
    <col min="12" max="12" width="10.28125" style="17" customWidth="1"/>
    <col min="13" max="13" width="2.8515625" style="17" customWidth="1"/>
    <col min="14" max="14" width="10.28125" style="17" customWidth="1"/>
    <col min="15" max="15" width="7.57421875" style="17" customWidth="1"/>
    <col min="16" max="16384" width="11.421875" style="17" customWidth="1"/>
  </cols>
  <sheetData>
    <row r="1" spans="1:16" s="12" customFormat="1" ht="15.75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4" spans="1:15" ht="15.75">
      <c r="A4" s="14" t="s">
        <v>28</v>
      </c>
      <c r="B4" s="15">
        <v>5.2</v>
      </c>
      <c r="C4" s="15" t="s">
        <v>46</v>
      </c>
      <c r="D4" s="15">
        <v>3.6</v>
      </c>
      <c r="E4" s="15" t="s">
        <v>27</v>
      </c>
      <c r="F4" s="31"/>
      <c r="G4" s="16">
        <f>IF(F4="","",IF(F4=B4-D4,TRUE,FALSE))</f>
      </c>
      <c r="I4" s="14" t="s">
        <v>29</v>
      </c>
      <c r="J4" s="15">
        <v>6.3</v>
      </c>
      <c r="K4" s="15" t="s">
        <v>46</v>
      </c>
      <c r="L4" s="15">
        <v>6.3</v>
      </c>
      <c r="M4" s="15" t="s">
        <v>27</v>
      </c>
      <c r="N4" s="31"/>
      <c r="O4" s="16">
        <f>IF(N4="","",IF(N4=J4-L4,TRUE,FALSE))</f>
      </c>
    </row>
    <row r="6" spans="1:15" ht="15.75">
      <c r="A6" s="14" t="s">
        <v>30</v>
      </c>
      <c r="B6" s="15">
        <v>10.3</v>
      </c>
      <c r="C6" s="15" t="s">
        <v>46</v>
      </c>
      <c r="D6" s="15">
        <v>9.5</v>
      </c>
      <c r="E6" s="15" t="s">
        <v>27</v>
      </c>
      <c r="F6" s="31"/>
      <c r="G6" s="16">
        <f>IF(F6="","",IF(F6=0.8,TRUE,FALSE))</f>
      </c>
      <c r="I6" s="14" t="s">
        <v>31</v>
      </c>
      <c r="J6" s="15">
        <v>5.6</v>
      </c>
      <c r="K6" s="15" t="s">
        <v>46</v>
      </c>
      <c r="L6" s="15">
        <v>3.6</v>
      </c>
      <c r="M6" s="15" t="s">
        <v>27</v>
      </c>
      <c r="N6" s="31"/>
      <c r="O6" s="16">
        <f>IF(N6="","",IF(N6=J6-L6,TRUE,FALSE))</f>
      </c>
    </row>
    <row r="8" spans="1:15" ht="15.75">
      <c r="A8" s="14" t="s">
        <v>32</v>
      </c>
      <c r="B8" s="15">
        <v>0.8</v>
      </c>
      <c r="C8" s="15" t="s">
        <v>46</v>
      </c>
      <c r="D8" s="15">
        <v>0.6</v>
      </c>
      <c r="E8" s="15" t="s">
        <v>27</v>
      </c>
      <c r="F8" s="31"/>
      <c r="G8" s="16">
        <f>IF(F8="","",IF(F8=B8-D8,TRUE,FALSE))</f>
      </c>
      <c r="I8" s="14" t="s">
        <v>33</v>
      </c>
      <c r="J8" s="15">
        <v>0.9</v>
      </c>
      <c r="K8" s="15" t="s">
        <v>46</v>
      </c>
      <c r="L8" s="15">
        <v>0.7</v>
      </c>
      <c r="M8" s="15" t="s">
        <v>27</v>
      </c>
      <c r="N8" s="31"/>
      <c r="O8" s="16">
        <f>IF(N8="","",IF(N8=J8-L8,TRUE,FALSE))</f>
      </c>
    </row>
    <row r="10" spans="1:15" ht="15.75">
      <c r="A10" s="14" t="s">
        <v>34</v>
      </c>
      <c r="B10" s="15">
        <v>1.33</v>
      </c>
      <c r="C10" s="15" t="s">
        <v>46</v>
      </c>
      <c r="D10" s="15">
        <v>1.23</v>
      </c>
      <c r="E10" s="15" t="s">
        <v>27</v>
      </c>
      <c r="F10" s="31"/>
      <c r="G10" s="16">
        <f>IF(F10="","",IF(F10=B10-D10,TRUE,FALSE))</f>
      </c>
      <c r="I10" s="14" t="s">
        <v>35</v>
      </c>
      <c r="J10" s="15">
        <v>10.63</v>
      </c>
      <c r="K10" s="15" t="s">
        <v>46</v>
      </c>
      <c r="L10" s="15">
        <v>9.22</v>
      </c>
      <c r="M10" s="15" t="s">
        <v>27</v>
      </c>
      <c r="N10" s="31"/>
      <c r="O10" s="16">
        <f>IF(N10="","",IF(N10=J10-L10,TRUE,FALSE))</f>
      </c>
    </row>
    <row r="12" spans="1:15" ht="15.75">
      <c r="A12" s="14" t="s">
        <v>36</v>
      </c>
      <c r="B12" s="15">
        <v>35.54</v>
      </c>
      <c r="C12" s="15" t="s">
        <v>46</v>
      </c>
      <c r="D12" s="15">
        <v>15.6</v>
      </c>
      <c r="E12" s="15" t="s">
        <v>27</v>
      </c>
      <c r="F12" s="31"/>
      <c r="G12" s="16">
        <f>IF(F12="","",IF(F12=B12-D12,TRUE,FALSE))</f>
      </c>
      <c r="I12" s="14" t="s">
        <v>40</v>
      </c>
      <c r="J12" s="15">
        <v>210.07</v>
      </c>
      <c r="K12" s="15" t="s">
        <v>46</v>
      </c>
      <c r="L12" s="15">
        <v>56.33</v>
      </c>
      <c r="M12" s="15" t="s">
        <v>27</v>
      </c>
      <c r="N12" s="31"/>
      <c r="O12" s="16">
        <f>IF(N12="","",IF(N12=J12-L12,TRUE,FALSE))</f>
      </c>
    </row>
    <row r="14" spans="1:15" ht="15.75">
      <c r="A14" s="14" t="s">
        <v>37</v>
      </c>
      <c r="B14" s="15">
        <v>0.66</v>
      </c>
      <c r="C14" s="15" t="s">
        <v>46</v>
      </c>
      <c r="D14" s="15">
        <v>0.5</v>
      </c>
      <c r="E14" s="15" t="s">
        <v>27</v>
      </c>
      <c r="F14" s="31"/>
      <c r="G14" s="16">
        <f>IF(F14="","",IF(F14=B14-D14,TRUE,FALSE))</f>
      </c>
      <c r="I14" s="14" t="s">
        <v>41</v>
      </c>
      <c r="J14" s="15">
        <v>0.75</v>
      </c>
      <c r="K14" s="15" t="s">
        <v>46</v>
      </c>
      <c r="L14" s="15">
        <v>0.5</v>
      </c>
      <c r="M14" s="15" t="s">
        <v>27</v>
      </c>
      <c r="N14" s="31"/>
      <c r="O14" s="16">
        <f>IF(N14="","",IF(N14=J14-L14,TRUE,FALSE))</f>
      </c>
    </row>
    <row r="16" spans="1:15" ht="15.75">
      <c r="A16" s="14" t="s">
        <v>38</v>
      </c>
      <c r="B16" s="15">
        <v>3.369</v>
      </c>
      <c r="C16" s="15" t="s">
        <v>46</v>
      </c>
      <c r="D16" s="15">
        <v>1.231</v>
      </c>
      <c r="E16" s="15" t="s">
        <v>27</v>
      </c>
      <c r="F16" s="31"/>
      <c r="G16" s="16">
        <f>IF(F16="","",IF(F16=B16-D16,TRUE,FALSE))</f>
      </c>
      <c r="I16" s="14" t="s">
        <v>42</v>
      </c>
      <c r="J16" s="15">
        <v>230.554</v>
      </c>
      <c r="K16" s="15" t="s">
        <v>46</v>
      </c>
      <c r="L16" s="15">
        <v>85</v>
      </c>
      <c r="M16" s="15" t="s">
        <v>27</v>
      </c>
      <c r="N16" s="31"/>
      <c r="O16" s="16">
        <f>IF(N16="","",IF(N16=J16-L16,TRUE,FALSE))</f>
      </c>
    </row>
    <row r="18" spans="1:15" ht="15.75">
      <c r="A18" s="14" t="s">
        <v>39</v>
      </c>
      <c r="B18" s="15">
        <v>23.04</v>
      </c>
      <c r="C18" s="15" t="s">
        <v>46</v>
      </c>
      <c r="D18" s="15">
        <v>1.02</v>
      </c>
      <c r="E18" s="15" t="s">
        <v>27</v>
      </c>
      <c r="F18" s="31"/>
      <c r="G18" s="16">
        <f>IF(F18="","",IF(F18=B18-D18,TRUE,FALSE))</f>
      </c>
      <c r="I18" s="14" t="s">
        <v>43</v>
      </c>
      <c r="J18" s="15">
        <v>638.367</v>
      </c>
      <c r="K18" s="15" t="s">
        <v>46</v>
      </c>
      <c r="L18" s="15">
        <v>18.35</v>
      </c>
      <c r="M18" s="15" t="s">
        <v>27</v>
      </c>
      <c r="N18" s="31"/>
      <c r="O18" s="16">
        <f>IF(N18="","",IF(N18=J18-L18,TRUE,FALSE))</f>
      </c>
    </row>
    <row r="20" spans="2:14" s="9" customFormat="1" ht="12.75">
      <c r="B20" s="10" t="s">
        <v>68</v>
      </c>
      <c r="C20" s="10"/>
      <c r="D20" s="10"/>
      <c r="F20" s="10"/>
      <c r="G20" s="10"/>
      <c r="H20" s="10" t="s">
        <v>66</v>
      </c>
      <c r="N20" s="10" t="s">
        <v>67</v>
      </c>
    </row>
  </sheetData>
  <sheetProtection password="DCC5" sheet="1" objects="1" scenarios="1"/>
  <mergeCells count="1">
    <mergeCell ref="A1:P1"/>
  </mergeCells>
  <hyperlinks>
    <hyperlink ref="N20" location="'e20'!A1" display="'e20'!A1"/>
    <hyperlink ref="E20:F20" location="Sommaire!A1" display="Sommaire!A1"/>
    <hyperlink ref="B20" location="'e12'!A1" display="'e12'!A1"/>
    <hyperlink ref="H20" location="Sommaire!A1" display="Sommaire!A1"/>
  </hyperlink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"/>
  <sheetViews>
    <sheetView showGridLines="0" workbookViewId="0" topLeftCell="A1">
      <selection activeCell="N13" sqref="N13"/>
    </sheetView>
  </sheetViews>
  <sheetFormatPr defaultColWidth="11.421875" defaultRowHeight="12.75"/>
  <cols>
    <col min="1" max="1" width="3.140625" style="9" bestFit="1" customWidth="1"/>
    <col min="2" max="2" width="5.140625" style="9" bestFit="1" customWidth="1"/>
    <col min="3" max="3" width="2.57421875" style="9" customWidth="1"/>
    <col min="4" max="4" width="5.140625" style="9" bestFit="1" customWidth="1"/>
    <col min="5" max="5" width="2.57421875" style="9" customWidth="1"/>
    <col min="6" max="6" width="5.7109375" style="9" bestFit="1" customWidth="1"/>
    <col min="7" max="7" width="7.57421875" style="9" bestFit="1" customWidth="1"/>
    <col min="8" max="8" width="15.140625" style="9" customWidth="1"/>
    <col min="9" max="9" width="4.421875" style="9" customWidth="1"/>
    <col min="10" max="10" width="10.28125" style="9" customWidth="1"/>
    <col min="11" max="11" width="2.57421875" style="9" customWidth="1"/>
    <col min="12" max="12" width="7.7109375" style="9" customWidth="1"/>
    <col min="13" max="13" width="2.57421875" style="9" customWidth="1"/>
    <col min="14" max="14" width="7.00390625" style="9" bestFit="1" customWidth="1"/>
    <col min="15" max="15" width="7.57421875" style="9" bestFit="1" customWidth="1"/>
    <col min="16" max="16384" width="11.421875" style="9" customWidth="1"/>
  </cols>
  <sheetData>
    <row r="1" spans="1:10" s="13" customFormat="1" ht="15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</row>
    <row r="2" ht="30.75" customHeight="1"/>
    <row r="3" spans="1:15" s="17" customFormat="1" ht="15.75">
      <c r="A3" s="14" t="s">
        <v>28</v>
      </c>
      <c r="B3" s="15">
        <v>8</v>
      </c>
      <c r="C3" s="15" t="s">
        <v>45</v>
      </c>
      <c r="D3" s="15">
        <v>7</v>
      </c>
      <c r="E3" s="15" t="s">
        <v>27</v>
      </c>
      <c r="F3" s="19"/>
      <c r="G3" s="16">
        <f>IF(F3="","",IF(F3=B3*D3,TRUE,FALSE))</f>
      </c>
      <c r="I3" s="14" t="s">
        <v>29</v>
      </c>
      <c r="J3" s="15">
        <v>1.2</v>
      </c>
      <c r="K3" s="15" t="s">
        <v>45</v>
      </c>
      <c r="L3" s="15">
        <v>2</v>
      </c>
      <c r="M3" s="15" t="s">
        <v>27</v>
      </c>
      <c r="N3" s="20"/>
      <c r="O3" s="16">
        <f>IF(N3="","",IF(N3=J3*L3,TRUE,FALSE))</f>
      </c>
    </row>
    <row r="4" s="17" customFormat="1" ht="31.5" customHeight="1"/>
    <row r="5" spans="1:15" s="17" customFormat="1" ht="15.75">
      <c r="A5" s="14" t="s">
        <v>30</v>
      </c>
      <c r="B5" s="15">
        <v>2.2</v>
      </c>
      <c r="C5" s="15" t="s">
        <v>45</v>
      </c>
      <c r="D5" s="15">
        <v>3</v>
      </c>
      <c r="E5" s="15" t="s">
        <v>27</v>
      </c>
      <c r="F5" s="20"/>
      <c r="G5" s="16">
        <f>IF(F5="","",IF(F5=B5*D5,TRUE,FALSE))</f>
      </c>
      <c r="I5" s="14" t="s">
        <v>31</v>
      </c>
      <c r="J5" s="15">
        <v>0.5</v>
      </c>
      <c r="K5" s="15" t="s">
        <v>45</v>
      </c>
      <c r="L5" s="15">
        <v>8</v>
      </c>
      <c r="M5" s="15" t="s">
        <v>27</v>
      </c>
      <c r="N5" s="19"/>
      <c r="O5" s="16">
        <f>IF(N5="","",IF(N5=J5*L5,TRUE,FALSE))</f>
      </c>
    </row>
    <row r="6" s="17" customFormat="1" ht="31.5" customHeight="1"/>
    <row r="7" spans="1:15" s="17" customFormat="1" ht="15.75">
      <c r="A7" s="14" t="s">
        <v>32</v>
      </c>
      <c r="B7" s="15">
        <v>0.5</v>
      </c>
      <c r="C7" s="15" t="s">
        <v>45</v>
      </c>
      <c r="D7" s="15">
        <v>0.5</v>
      </c>
      <c r="E7" s="15" t="s">
        <v>27</v>
      </c>
      <c r="F7" s="21"/>
      <c r="G7" s="16">
        <f>IF(F7="","",IF(F7=B7*D7,TRUE,FALSE))</f>
      </c>
      <c r="I7" s="14" t="s">
        <v>33</v>
      </c>
      <c r="J7" s="15">
        <v>8</v>
      </c>
      <c r="K7" s="15" t="s">
        <v>45</v>
      </c>
      <c r="L7" s="15">
        <v>1.5</v>
      </c>
      <c r="M7" s="15" t="s">
        <v>27</v>
      </c>
      <c r="N7" s="19"/>
      <c r="O7" s="16">
        <f>IF(N7="","",IF(N7=J7*L7,TRUE,FALSE))</f>
      </c>
    </row>
    <row r="8" s="17" customFormat="1" ht="31.5" customHeight="1"/>
    <row r="9" spans="1:15" s="17" customFormat="1" ht="15.75">
      <c r="A9" s="14" t="s">
        <v>34</v>
      </c>
      <c r="B9" s="15">
        <v>1.2</v>
      </c>
      <c r="C9" s="15" t="s">
        <v>45</v>
      </c>
      <c r="D9" s="15">
        <v>10</v>
      </c>
      <c r="E9" s="15" t="s">
        <v>27</v>
      </c>
      <c r="F9" s="19"/>
      <c r="G9" s="16">
        <f>IF(F9="","",IF(F9=B9*D9,TRUE,FALSE))</f>
      </c>
      <c r="I9" s="14" t="s">
        <v>35</v>
      </c>
      <c r="J9" s="15">
        <v>0.23</v>
      </c>
      <c r="K9" s="15" t="s">
        <v>45</v>
      </c>
      <c r="L9" s="15">
        <v>100</v>
      </c>
      <c r="M9" s="15" t="s">
        <v>27</v>
      </c>
      <c r="N9" s="19"/>
      <c r="O9" s="16">
        <f>IF(N9="","",IF(N9=J9*L9,TRUE,FALSE))</f>
      </c>
    </row>
    <row r="10" s="17" customFormat="1" ht="31.5" customHeight="1">
      <c r="N10" s="18"/>
    </row>
    <row r="11" spans="1:15" s="17" customFormat="1" ht="15.75">
      <c r="A11" s="14" t="s">
        <v>36</v>
      </c>
      <c r="B11" s="15">
        <v>3</v>
      </c>
      <c r="C11" s="15" t="s">
        <v>45</v>
      </c>
      <c r="D11" s="15">
        <v>0.4</v>
      </c>
      <c r="E11" s="15" t="s">
        <v>27</v>
      </c>
      <c r="F11" s="20"/>
      <c r="G11" s="16">
        <f>IF(F11="","",IF(F11=B11*D11,TRUE,FALSE))</f>
      </c>
      <c r="I11" s="14" t="s">
        <v>40</v>
      </c>
      <c r="J11" s="15">
        <v>0.15</v>
      </c>
      <c r="K11" s="15" t="s">
        <v>45</v>
      </c>
      <c r="L11" s="15">
        <v>6</v>
      </c>
      <c r="M11" s="15" t="s">
        <v>27</v>
      </c>
      <c r="N11" s="20"/>
      <c r="O11" s="16">
        <f>IF(N11="","",IF(N11=J11*L11,TRUE,FALSE))</f>
      </c>
    </row>
    <row r="12" s="17" customFormat="1" ht="15.75"/>
    <row r="13" spans="2:14" ht="12.75">
      <c r="B13" s="10" t="s">
        <v>68</v>
      </c>
      <c r="C13" s="10"/>
      <c r="D13" s="10"/>
      <c r="F13" s="10"/>
      <c r="G13" s="10"/>
      <c r="H13" s="10" t="s">
        <v>66</v>
      </c>
      <c r="N13" s="10" t="s">
        <v>67</v>
      </c>
    </row>
  </sheetData>
  <sheetProtection password="DCC5" sheet="1" objects="1" scenarios="1"/>
  <mergeCells count="1">
    <mergeCell ref="A1:J1"/>
  </mergeCells>
  <hyperlinks>
    <hyperlink ref="N13" location="'e21'!A1" display="'e21'!A1"/>
    <hyperlink ref="E13:F13" location="Sommaire!A1" display="Sommaire!A1"/>
    <hyperlink ref="B13" location="'e13'!A1" display="'e13'!A1"/>
    <hyperlink ref="H13" location="Sommaire!A1" display="Sommaire!A1"/>
  </hyperlink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H21" sqref="H21"/>
    </sheetView>
  </sheetViews>
  <sheetFormatPr defaultColWidth="11.421875" defaultRowHeight="12.75"/>
  <cols>
    <col min="1" max="16384" width="11.421875" style="9" customWidth="1"/>
  </cols>
  <sheetData>
    <row r="1" spans="1:10" s="13" customFormat="1" ht="15.75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</row>
    <row r="4" spans="1:8" s="24" customFormat="1" ht="18">
      <c r="A4" s="22"/>
      <c r="B4" s="23">
        <v>23</v>
      </c>
      <c r="D4" s="22"/>
      <c r="E4" s="25">
        <v>56</v>
      </c>
      <c r="G4" s="22"/>
      <c r="H4" s="23">
        <v>129</v>
      </c>
    </row>
    <row r="5" spans="1:8" s="24" customFormat="1" ht="18.75" thickBot="1">
      <c r="A5" s="26" t="s">
        <v>45</v>
      </c>
      <c r="B5" s="27">
        <v>3</v>
      </c>
      <c r="D5" s="26" t="s">
        <v>45</v>
      </c>
      <c r="E5" s="27">
        <v>2</v>
      </c>
      <c r="G5" s="26" t="s">
        <v>45</v>
      </c>
      <c r="H5" s="27">
        <v>5</v>
      </c>
    </row>
    <row r="6" spans="2:8" s="24" customFormat="1" ht="18">
      <c r="B6" s="29"/>
      <c r="E6" s="29"/>
      <c r="H6" s="29"/>
    </row>
    <row r="7" spans="2:8" s="24" customFormat="1" ht="18">
      <c r="B7" s="28">
        <f>IF(B6="","",IF(B6=B4*B5,TRUE,FALSE))</f>
      </c>
      <c r="E7" s="28">
        <f>IF(E6="","",IF(E6=E4*E5,TRUE,FALSE))</f>
      </c>
      <c r="H7" s="28">
        <f>IF(H6="","",IF(H6=H4*H5,TRUE,FALSE))</f>
      </c>
    </row>
    <row r="10" spans="1:8" ht="18">
      <c r="A10" s="22"/>
      <c r="B10" s="23">
        <v>2.1</v>
      </c>
      <c r="D10" s="22"/>
      <c r="E10" s="23">
        <v>75.6</v>
      </c>
      <c r="G10" s="22"/>
      <c r="H10" s="23">
        <v>514.3</v>
      </c>
    </row>
    <row r="11" spans="1:8" ht="18.75" thickBot="1">
      <c r="A11" s="26" t="s">
        <v>45</v>
      </c>
      <c r="B11" s="27">
        <v>2</v>
      </c>
      <c r="D11" s="26" t="s">
        <v>45</v>
      </c>
      <c r="E11" s="27">
        <v>3</v>
      </c>
      <c r="G11" s="26" t="s">
        <v>45</v>
      </c>
      <c r="H11" s="27">
        <v>5</v>
      </c>
    </row>
    <row r="12" spans="1:8" ht="18">
      <c r="A12" s="24"/>
      <c r="B12" s="29"/>
      <c r="D12" s="24"/>
      <c r="E12" s="29"/>
      <c r="G12" s="24"/>
      <c r="H12" s="29"/>
    </row>
    <row r="13" spans="1:8" ht="18">
      <c r="A13" s="24"/>
      <c r="B13" s="28">
        <f>IF(B12="","",IF(B12=B10*B11,TRUE,FALSE))</f>
      </c>
      <c r="D13" s="24"/>
      <c r="E13" s="28">
        <f>IF(E12="","",IF(E12=E10*E11,TRUE,FALSE))</f>
      </c>
      <c r="G13" s="24"/>
      <c r="H13" s="28">
        <f>IF(H12="","",IF(H12=H10*H11,TRUE,FALSE))</f>
      </c>
    </row>
    <row r="16" spans="1:8" ht="18">
      <c r="A16" s="22"/>
      <c r="B16" s="23">
        <v>2.33</v>
      </c>
      <c r="D16" s="22"/>
      <c r="E16" s="23">
        <v>0.28</v>
      </c>
      <c r="G16" s="22"/>
      <c r="H16" s="23">
        <v>0.847</v>
      </c>
    </row>
    <row r="17" spans="1:8" ht="18.75" thickBot="1">
      <c r="A17" s="26" t="s">
        <v>45</v>
      </c>
      <c r="B17" s="27">
        <v>6</v>
      </c>
      <c r="D17" s="26" t="s">
        <v>45</v>
      </c>
      <c r="E17" s="27">
        <v>9</v>
      </c>
      <c r="G17" s="26" t="s">
        <v>45</v>
      </c>
      <c r="H17" s="27">
        <v>3</v>
      </c>
    </row>
    <row r="18" spans="1:8" ht="18">
      <c r="A18" s="24"/>
      <c r="B18" s="30"/>
      <c r="D18" s="24"/>
      <c r="E18" s="30"/>
      <c r="G18" s="24"/>
      <c r="H18" s="32"/>
    </row>
    <row r="19" spans="1:8" ht="18">
      <c r="A19" s="24"/>
      <c r="B19" s="28">
        <f>IF(B18="","",IF(B18=B16*B17,TRUE,FALSE))</f>
      </c>
      <c r="D19" s="24"/>
      <c r="E19" s="28">
        <f>IF(E18="","",IF(E18=E16*E17,TRUE,FALSE))</f>
      </c>
      <c r="G19" s="24"/>
      <c r="H19" s="28">
        <f>IF(H18="","",IF(H18=H16*H17,TRUE,FALSE))</f>
      </c>
    </row>
    <row r="21" spans="2:8" ht="12.75">
      <c r="B21" s="10" t="s">
        <v>68</v>
      </c>
      <c r="C21" s="10"/>
      <c r="D21" s="10"/>
      <c r="E21" s="10" t="s">
        <v>66</v>
      </c>
      <c r="F21" s="10"/>
      <c r="G21" s="10"/>
      <c r="H21" s="10" t="s">
        <v>67</v>
      </c>
    </row>
  </sheetData>
  <sheetProtection password="DCC5" sheet="1" objects="1" scenarios="1"/>
  <mergeCells count="1">
    <mergeCell ref="A1:J1"/>
  </mergeCells>
  <hyperlinks>
    <hyperlink ref="H21" location="'e22'!A1" display="'e22'!A1"/>
    <hyperlink ref="E21:F21" location="Sommaire!A1" display="Sommaire!A1"/>
    <hyperlink ref="B21" location="'e20'!A1" display="'e20'!A1"/>
  </hyperlink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7"/>
  <sheetViews>
    <sheetView showGridLines="0" workbookViewId="0" topLeftCell="A1">
      <selection activeCell="O17" sqref="O17"/>
    </sheetView>
  </sheetViews>
  <sheetFormatPr defaultColWidth="11.421875" defaultRowHeight="12.75"/>
  <cols>
    <col min="1" max="1" width="11.421875" style="24" customWidth="1"/>
    <col min="2" max="4" width="2.8515625" style="24" bestFit="1" customWidth="1"/>
    <col min="5" max="5" width="8.57421875" style="24" bestFit="1" customWidth="1"/>
    <col min="6" max="6" width="6.8515625" style="24" customWidth="1"/>
    <col min="7" max="9" width="2.8515625" style="24" bestFit="1" customWidth="1"/>
    <col min="10" max="10" width="8.57421875" style="24" bestFit="1" customWidth="1"/>
    <col min="11" max="11" width="8.7109375" style="24" customWidth="1"/>
    <col min="12" max="14" width="2.8515625" style="24" bestFit="1" customWidth="1"/>
    <col min="15" max="15" width="8.57421875" style="24" bestFit="1" customWidth="1"/>
    <col min="16" max="16384" width="11.421875" style="24" customWidth="1"/>
  </cols>
  <sheetData>
    <row r="1" spans="1:17" s="13" customFormat="1" ht="15.75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3" spans="2:5" ht="18">
      <c r="B3" s="70" t="s">
        <v>47</v>
      </c>
      <c r="C3" s="70"/>
      <c r="D3" s="70"/>
      <c r="E3" s="70"/>
    </row>
    <row r="5" spans="3:14" ht="18">
      <c r="C5" s="23">
        <v>2</v>
      </c>
      <c r="D5" s="33">
        <v>3</v>
      </c>
      <c r="H5" s="23">
        <v>6</v>
      </c>
      <c r="I5" s="33">
        <v>5</v>
      </c>
      <c r="M5" s="23">
        <v>2</v>
      </c>
      <c r="N5" s="33">
        <v>5</v>
      </c>
    </row>
    <row r="6" spans="2:14" ht="18.75" thickBot="1">
      <c r="B6" s="34" t="s">
        <v>45</v>
      </c>
      <c r="C6" s="27">
        <v>1</v>
      </c>
      <c r="D6" s="35">
        <v>2</v>
      </c>
      <c r="G6" s="34" t="s">
        <v>45</v>
      </c>
      <c r="H6" s="27">
        <v>1</v>
      </c>
      <c r="I6" s="35">
        <v>3</v>
      </c>
      <c r="L6" s="34" t="s">
        <v>45</v>
      </c>
      <c r="M6" s="27">
        <v>2</v>
      </c>
      <c r="N6" s="35">
        <v>5</v>
      </c>
    </row>
    <row r="7" spans="3:15" ht="18">
      <c r="C7" s="36">
        <v>4</v>
      </c>
      <c r="D7" s="36">
        <v>6</v>
      </c>
      <c r="E7" s="28" t="b">
        <f>IF(OR(C7="",D7=""),"",IF(AND(D7=D6*D5,C7=D6*C5),TRUE,FALSE))</f>
        <v>1</v>
      </c>
      <c r="G7" s="38"/>
      <c r="H7" s="38"/>
      <c r="I7" s="38"/>
      <c r="J7" s="28">
        <f>IF(OR(G7="",H7="",I7=""),"",IF(AND(G7=1,H7=9,I7=5),TRUE,FALSE))</f>
      </c>
      <c r="L7" s="38"/>
      <c r="M7" s="38"/>
      <c r="N7" s="38"/>
      <c r="O7" s="28">
        <f>IF(OR(L7="",M7="",N7=""),"",IF(AND(L7=1,M7=2,N7=5),TRUE,FALSE))</f>
      </c>
    </row>
    <row r="8" spans="2:15" ht="18.75" thickBot="1">
      <c r="B8" s="37">
        <v>2</v>
      </c>
      <c r="C8" s="37">
        <v>3</v>
      </c>
      <c r="D8" s="37">
        <v>0</v>
      </c>
      <c r="E8" s="28" t="b">
        <f>IF(OR(C8="",D8="",B8=""),"",IF(AND(D8=0,C8=C6*D5,B8=C5*C6),TRUE,FALSE))</f>
        <v>1</v>
      </c>
      <c r="G8" s="39"/>
      <c r="H8" s="39"/>
      <c r="I8" s="39"/>
      <c r="J8" s="28">
        <f>IF(OR(G8="",H8="",I8=""),"",IF(AND(G8=6,H8=5,I8=0),TRUE,FALSE))</f>
      </c>
      <c r="L8" s="39"/>
      <c r="M8" s="39"/>
      <c r="N8" s="39"/>
      <c r="O8" s="28">
        <f>IF(OR(L8="",M8="",N8=""),"",IF(AND(L8=5,M8=0,N8=0),TRUE,FALSE))</f>
      </c>
    </row>
    <row r="9" spans="2:15" ht="18">
      <c r="B9" s="36">
        <v>2</v>
      </c>
      <c r="C9" s="36">
        <v>7</v>
      </c>
      <c r="D9" s="36">
        <v>6</v>
      </c>
      <c r="E9" s="28" t="b">
        <f>IF(OR(C9="",D9="",B9=""),"",IF(AND(B9=2,C9=7,D9=6),TRUE,FALSE))</f>
        <v>1</v>
      </c>
      <c r="G9" s="38"/>
      <c r="H9" s="38"/>
      <c r="I9" s="38"/>
      <c r="J9" s="28">
        <f>IF(OR(H9="",I9="",G9=""),"",IF(AND(G9=8,H9=4,I9=5),TRUE,FALSE))</f>
      </c>
      <c r="L9" s="38"/>
      <c r="M9" s="38"/>
      <c r="N9" s="38"/>
      <c r="O9" s="28">
        <f>IF(OR(M9="",N9="",L9=""),"",IF(AND(L9=6,M9=2,N9=5),TRUE,FALSE))</f>
      </c>
    </row>
    <row r="11" spans="3:14" ht="18">
      <c r="C11" s="23">
        <v>3</v>
      </c>
      <c r="D11" s="33">
        <v>3</v>
      </c>
      <c r="H11" s="23">
        <v>1</v>
      </c>
      <c r="I11" s="33">
        <v>5</v>
      </c>
      <c r="M11" s="23">
        <v>2</v>
      </c>
      <c r="N11" s="33">
        <v>7</v>
      </c>
    </row>
    <row r="12" spans="2:14" ht="18.75" thickBot="1">
      <c r="B12" s="34" t="s">
        <v>45</v>
      </c>
      <c r="C12" s="27">
        <v>1</v>
      </c>
      <c r="D12" s="35">
        <v>1</v>
      </c>
      <c r="G12" s="34" t="s">
        <v>45</v>
      </c>
      <c r="H12" s="27">
        <v>1</v>
      </c>
      <c r="I12" s="35">
        <v>9</v>
      </c>
      <c r="L12" s="34" t="s">
        <v>45</v>
      </c>
      <c r="M12" s="27">
        <v>1</v>
      </c>
      <c r="N12" s="35">
        <v>8</v>
      </c>
    </row>
    <row r="13" spans="3:15" ht="18">
      <c r="C13" s="38"/>
      <c r="D13" s="38"/>
      <c r="E13" s="28">
        <f>IF(OR(C13="",D13=""),"",IF(AND(D13=D12*D11,C13=D12*C11),TRUE,FALSE))</f>
      </c>
      <c r="G13" s="38"/>
      <c r="H13" s="38"/>
      <c r="I13" s="38"/>
      <c r="J13" s="28">
        <f>IF(OR(G13="",H13="",I13=""),"",IF(AND(G13=1,H13=3,I13=5),TRUE,FALSE))</f>
      </c>
      <c r="L13" s="38"/>
      <c r="M13" s="38"/>
      <c r="N13" s="38"/>
      <c r="O13" s="28">
        <f>IF(OR(L13="",M13="",N13=""),"",IF(AND(L13=2,M13=1,N13=6),TRUE,FALSE))</f>
      </c>
    </row>
    <row r="14" spans="2:15" ht="18.75" thickBot="1">
      <c r="B14" s="39"/>
      <c r="C14" s="39"/>
      <c r="D14" s="39"/>
      <c r="E14" s="28">
        <f>IF(OR(C14="",D14="",B14=""),"",IF(AND(D14=0,C14=C12*D11,B14=C11*C12),TRUE,FALSE))</f>
      </c>
      <c r="G14" s="39"/>
      <c r="H14" s="39"/>
      <c r="I14" s="39"/>
      <c r="J14" s="28">
        <f>IF(OR(G14="",H14="",I14=""),"",IF(AND(G14=1,H14=5,I14=0),TRUE,FALSE))</f>
      </c>
      <c r="L14" s="39"/>
      <c r="M14" s="39"/>
      <c r="N14" s="39"/>
      <c r="O14" s="28">
        <f>IF(OR(L14="",M14="",N14=""),"",IF(AND(L14=2,M14=7,N14=0),TRUE,FALSE))</f>
      </c>
    </row>
    <row r="15" spans="2:15" ht="18">
      <c r="B15" s="38"/>
      <c r="C15" s="38"/>
      <c r="D15" s="38"/>
      <c r="E15" s="28">
        <f>IF(OR(C15="",D15="",B15=""),"",IF(AND(B15=3,C15=6,D15=3),TRUE,FALSE))</f>
      </c>
      <c r="G15" s="38"/>
      <c r="H15" s="38"/>
      <c r="I15" s="38"/>
      <c r="J15" s="28">
        <f>IF(OR(H15="",I15="",G15=""),"",IF(AND(G15=2,H15=8,I15=5),TRUE,FALSE))</f>
      </c>
      <c r="L15" s="38"/>
      <c r="M15" s="38"/>
      <c r="N15" s="38"/>
      <c r="O15" s="28">
        <f>IF(OR(M15="",N15="",L15=""),"",IF(AND(L15=4,M15=8,N15=6),TRUE,FALSE))</f>
      </c>
    </row>
    <row r="17" spans="2:15" s="9" customFormat="1" ht="12.75">
      <c r="B17" s="10" t="s">
        <v>68</v>
      </c>
      <c r="C17" s="10"/>
      <c r="D17" s="10"/>
      <c r="F17" s="10"/>
      <c r="G17" s="10"/>
      <c r="J17" s="10" t="s">
        <v>66</v>
      </c>
      <c r="O17" s="10" t="s">
        <v>67</v>
      </c>
    </row>
  </sheetData>
  <sheetProtection password="DCC5" sheet="1" objects="1" scenarios="1"/>
  <mergeCells count="2">
    <mergeCell ref="A1:Q1"/>
    <mergeCell ref="B3:E3"/>
  </mergeCells>
  <hyperlinks>
    <hyperlink ref="O17" location="'e23'!A1" display="'e23'!A1"/>
    <hyperlink ref="E17:F17" location="Sommaire!A1" display="Sommaire!A1"/>
    <hyperlink ref="B17" location="'e23'!A1" display="'e23'!A1"/>
    <hyperlink ref="J17" location="Sommaire!A1" display="Sommaire!A1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6"/>
  <sheetViews>
    <sheetView showGridLines="0" workbookViewId="0" topLeftCell="A1">
      <selection activeCell="O16" sqref="O16"/>
    </sheetView>
  </sheetViews>
  <sheetFormatPr defaultColWidth="11.421875" defaultRowHeight="12.75"/>
  <cols>
    <col min="1" max="1" width="11.421875" style="24" customWidth="1"/>
    <col min="2" max="4" width="2.8515625" style="24" customWidth="1"/>
    <col min="5" max="5" width="8.57421875" style="24" customWidth="1"/>
    <col min="6" max="6" width="6.8515625" style="24" customWidth="1"/>
    <col min="7" max="8" width="2.8515625" style="24" customWidth="1"/>
    <col min="9" max="9" width="3.57421875" style="24" bestFit="1" customWidth="1"/>
    <col min="10" max="10" width="8.57421875" style="24" customWidth="1"/>
    <col min="11" max="11" width="8.7109375" style="24" customWidth="1"/>
    <col min="12" max="14" width="2.8515625" style="24" customWidth="1"/>
    <col min="15" max="15" width="8.57421875" style="24" customWidth="1"/>
    <col min="16" max="16384" width="11.421875" style="24" customWidth="1"/>
  </cols>
  <sheetData>
    <row r="1" spans="1:17" s="13" customFormat="1" ht="15.75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4" spans="3:14" ht="18">
      <c r="C4" s="40" t="s">
        <v>48</v>
      </c>
      <c r="D4" s="41" t="s">
        <v>49</v>
      </c>
      <c r="H4" s="40" t="s">
        <v>48</v>
      </c>
      <c r="I4" s="41" t="s">
        <v>54</v>
      </c>
      <c r="M4" s="40" t="s">
        <v>53</v>
      </c>
      <c r="N4" s="41" t="s">
        <v>52</v>
      </c>
    </row>
    <row r="5" spans="2:14" ht="18.75" thickBot="1">
      <c r="B5" s="34" t="s">
        <v>45</v>
      </c>
      <c r="C5" s="42" t="s">
        <v>48</v>
      </c>
      <c r="D5" s="43" t="s">
        <v>52</v>
      </c>
      <c r="G5" s="34" t="s">
        <v>45</v>
      </c>
      <c r="H5" s="42" t="s">
        <v>51</v>
      </c>
      <c r="I5" s="43" t="s">
        <v>50</v>
      </c>
      <c r="L5" s="34" t="s">
        <v>45</v>
      </c>
      <c r="M5" s="42" t="s">
        <v>51</v>
      </c>
      <c r="N5" s="43" t="s">
        <v>50</v>
      </c>
    </row>
    <row r="6" spans="2:15" ht="18">
      <c r="B6" s="44"/>
      <c r="C6" s="46"/>
      <c r="D6" s="46"/>
      <c r="E6" s="28">
        <f>IF(OR(C6="",D6=""),"",IF(AND(C6="4",D6="6"),TRUE,FALSE))</f>
      </c>
      <c r="G6" s="46"/>
      <c r="H6" s="46"/>
      <c r="I6" s="46"/>
      <c r="J6" s="28">
        <f>IF(OR(G6="",H6="",I6=""),"",IF(AND(G6="1",H6="3",I6="5"),TRUE,FALSE))</f>
      </c>
      <c r="L6" s="46"/>
      <c r="M6" s="46"/>
      <c r="N6" s="46"/>
      <c r="O6" s="28">
        <f>IF(OR(L6="",M6="",N6=""),"",IF(AND(L6="1",M6="6",N6="0"),TRUE,FALSE))</f>
      </c>
    </row>
    <row r="7" spans="2:15" ht="18.75" thickBot="1">
      <c r="B7" s="45"/>
      <c r="C7" s="45"/>
      <c r="D7" s="45"/>
      <c r="E7" s="28">
        <f>IF(OR(B7="",C7="",D7=""),"",IF(AND(B7="4",C7="6",D7="0"),TRUE,FALSE))</f>
      </c>
      <c r="G7" s="45"/>
      <c r="H7" s="45"/>
      <c r="I7" s="45"/>
      <c r="J7" s="28">
        <f>IF(OR(G7="",H7="",I7=""),"",IF(AND(G7="2",H7="7",I7="0"),TRUE,FALSE))</f>
      </c>
      <c r="L7" s="45"/>
      <c r="M7" s="45"/>
      <c r="N7" s="45"/>
      <c r="O7" s="28">
        <f>IF(OR(L7="",M7="",N7=""),"",IF(AND(L7="3",M7="2",N7="0"),TRUE,FALSE))</f>
      </c>
    </row>
    <row r="8" spans="2:15" ht="18">
      <c r="B8" s="46"/>
      <c r="C8" s="46"/>
      <c r="D8" s="46"/>
      <c r="E8" s="28">
        <f>IF(OR(B8="",C8="",D8=""),"",IF(AND(B8="5,",C8="0",D8="6"),TRUE,FALSE))</f>
      </c>
      <c r="G8" s="46"/>
      <c r="H8" s="46"/>
      <c r="I8" s="46"/>
      <c r="J8" s="28">
        <f>IF(OR(G8="",H8="",I8=""),"",IF(AND(G8="4,",H8="0",I8="5"),TRUE,FALSE))</f>
      </c>
      <c r="L8" s="46"/>
      <c r="M8" s="46"/>
      <c r="N8" s="46"/>
      <c r="O8" s="28">
        <f>IF(OR(L8="",M8="",N8=""),"",IF(AND(L8="4,",M8="8",N8="0"),TRUE,FALSE))</f>
      </c>
    </row>
    <row r="10" spans="3:14" ht="18">
      <c r="C10" s="40" t="s">
        <v>53</v>
      </c>
      <c r="D10" s="41" t="s">
        <v>54</v>
      </c>
      <c r="H10" s="40" t="s">
        <v>55</v>
      </c>
      <c r="I10" s="41" t="s">
        <v>52</v>
      </c>
      <c r="M10" s="40" t="s">
        <v>53</v>
      </c>
      <c r="N10" s="41" t="s">
        <v>50</v>
      </c>
    </row>
    <row r="11" spans="2:14" ht="18.75" thickBot="1">
      <c r="B11" s="34" t="s">
        <v>45</v>
      </c>
      <c r="C11" s="42" t="s">
        <v>51</v>
      </c>
      <c r="D11" s="43" t="s">
        <v>52</v>
      </c>
      <c r="G11" s="34" t="s">
        <v>45</v>
      </c>
      <c r="H11" s="42" t="s">
        <v>56</v>
      </c>
      <c r="I11" s="43" t="s">
        <v>50</v>
      </c>
      <c r="L11" s="34" t="s">
        <v>45</v>
      </c>
      <c r="M11" s="42" t="s">
        <v>48</v>
      </c>
      <c r="N11" s="43" t="s">
        <v>54</v>
      </c>
    </row>
    <row r="12" spans="2:15" ht="18">
      <c r="B12" s="44"/>
      <c r="C12" s="46"/>
      <c r="D12" s="46"/>
      <c r="E12" s="28">
        <f>IF(OR(C12="",D12=""),"",IF(AND(C12="7",D12="4"),TRUE,FALSE))</f>
      </c>
      <c r="G12" s="46"/>
      <c r="H12" s="46"/>
      <c r="I12" s="46"/>
      <c r="J12" s="28">
        <f>IF(OR(G12="",H12="",I12=""),"",IF(AND(G12="2",H12="1",I12="0"),TRUE,FALSE))</f>
      </c>
      <c r="L12" s="46"/>
      <c r="M12" s="46"/>
      <c r="N12" s="46"/>
      <c r="O12" s="28">
        <f>IF(OR(L12="",M12="",N12=""),"",IF(AND(L12="2",M12="4",N12="5"),TRUE,FALSE))</f>
      </c>
    </row>
    <row r="13" spans="2:15" ht="18.75" thickBot="1">
      <c r="B13" s="45"/>
      <c r="C13" s="45"/>
      <c r="D13" s="45"/>
      <c r="E13" s="28">
        <f>IF(OR(B13="",C13="",D13=""),"",IF(AND(B13="3",C13="7",D13="0"),TRUE,FALSE))</f>
      </c>
      <c r="G13" s="45"/>
      <c r="H13" s="45"/>
      <c r="I13" s="45"/>
      <c r="J13" s="28">
        <f>IF(OR(G13="",H13="",I13=""),"",IF(AND(G13="0",H13="0",I13="0"),TRUE,FALSE))</f>
      </c>
      <c r="L13" s="45"/>
      <c r="M13" s="45"/>
      <c r="N13" s="45"/>
      <c r="O13" s="28">
        <f>IF(OR(L13="",M13="",N13=""),"",IF(AND(L13="7",M13="0",N13="0"),TRUE,FALSE))</f>
      </c>
    </row>
    <row r="14" spans="2:15" ht="18">
      <c r="B14" s="46"/>
      <c r="C14" s="46"/>
      <c r="D14" s="46"/>
      <c r="E14" s="28">
        <f>IF(OR(B14="",C14="",D14=""),"",IF(AND(B14="4,",C14="4",D14="4"),TRUE,FALSE))</f>
      </c>
      <c r="G14" s="46"/>
      <c r="H14" s="46"/>
      <c r="I14" s="46"/>
      <c r="J14" s="28">
        <f>IF(OR(G14="",H14="",I14=""),"",IF(AND(G14="2,",H14="1",I14="0"),TRUE,FALSE))</f>
      </c>
      <c r="L14" s="46"/>
      <c r="M14" s="46"/>
      <c r="N14" s="46"/>
      <c r="O14" s="28">
        <f>IF(OR(L14="",M14="",N14=""),"",IF(AND(L14="9,",M14="4",N14="5"),TRUE,FALSE))</f>
      </c>
    </row>
    <row r="16" spans="2:15" s="9" customFormat="1" ht="12.75">
      <c r="B16" s="10" t="s">
        <v>68</v>
      </c>
      <c r="C16" s="10"/>
      <c r="D16" s="10"/>
      <c r="F16" s="10"/>
      <c r="G16" s="10"/>
      <c r="J16" s="10" t="s">
        <v>66</v>
      </c>
      <c r="O16" s="10" t="s">
        <v>67</v>
      </c>
    </row>
  </sheetData>
  <sheetProtection password="DCC5" sheet="1" objects="1" scenarios="1"/>
  <mergeCells count="1">
    <mergeCell ref="A1:Q1"/>
  </mergeCells>
  <hyperlinks>
    <hyperlink ref="O16" location="'e24'!A1" display="'e24'!A1"/>
    <hyperlink ref="E16:F16" location="Sommaire!A1" display="Sommaire!A1"/>
    <hyperlink ref="B16" location="'e22'!A1" display="'e22'!A1"/>
    <hyperlink ref="J16" location="Sommaire!A1" display="Sommaire!A1"/>
  </hyperlink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3"/>
  <sheetViews>
    <sheetView showGridLines="0" workbookViewId="0" topLeftCell="A1">
      <selection activeCell="N13" sqref="N13"/>
    </sheetView>
  </sheetViews>
  <sheetFormatPr defaultColWidth="11.421875" defaultRowHeight="12.75"/>
  <cols>
    <col min="1" max="1" width="3.140625" style="9" customWidth="1"/>
    <col min="2" max="2" width="5.140625" style="9" customWidth="1"/>
    <col min="3" max="3" width="2.57421875" style="9" customWidth="1"/>
    <col min="4" max="4" width="5.140625" style="9" customWidth="1"/>
    <col min="5" max="5" width="2.57421875" style="9" customWidth="1"/>
    <col min="6" max="6" width="9.00390625" style="9" bestFit="1" customWidth="1"/>
    <col min="7" max="7" width="7.57421875" style="9" customWidth="1"/>
    <col min="8" max="8" width="15.140625" style="9" customWidth="1"/>
    <col min="9" max="9" width="4.421875" style="9" customWidth="1"/>
    <col min="10" max="10" width="10.28125" style="9" customWidth="1"/>
    <col min="11" max="11" width="2.57421875" style="9" customWidth="1"/>
    <col min="12" max="12" width="9.00390625" style="9" bestFit="1" customWidth="1"/>
    <col min="13" max="13" width="2.57421875" style="9" customWidth="1"/>
    <col min="14" max="14" width="13.421875" style="9" bestFit="1" customWidth="1"/>
    <col min="15" max="15" width="7.57421875" style="9" customWidth="1"/>
    <col min="16" max="16384" width="11.421875" style="9" customWidth="1"/>
  </cols>
  <sheetData>
    <row r="1" spans="1:10" s="13" customFormat="1" ht="15.75">
      <c r="A1" s="68" t="s">
        <v>57</v>
      </c>
      <c r="B1" s="68"/>
      <c r="C1" s="68"/>
      <c r="D1" s="68"/>
      <c r="E1" s="68"/>
      <c r="F1" s="68"/>
      <c r="G1" s="68"/>
      <c r="H1" s="68"/>
      <c r="I1" s="68"/>
      <c r="J1" s="68"/>
    </row>
    <row r="2" ht="30.75" customHeight="1"/>
    <row r="3" spans="1:15" s="17" customFormat="1" ht="15.75">
      <c r="A3" s="14" t="s">
        <v>28</v>
      </c>
      <c r="B3" s="15">
        <v>3.5</v>
      </c>
      <c r="C3" s="15" t="s">
        <v>45</v>
      </c>
      <c r="D3" s="15">
        <v>7</v>
      </c>
      <c r="E3" s="15" t="s">
        <v>27</v>
      </c>
      <c r="F3" s="20"/>
      <c r="G3" s="16">
        <f>IF(F3="","",IF(F3=B3*D3,TRUE,FALSE))</f>
      </c>
      <c r="I3" s="14" t="s">
        <v>29</v>
      </c>
      <c r="J3" s="15">
        <v>12.9</v>
      </c>
      <c r="K3" s="15" t="s">
        <v>45</v>
      </c>
      <c r="L3" s="15">
        <v>54.36</v>
      </c>
      <c r="M3" s="15" t="s">
        <v>27</v>
      </c>
      <c r="N3" s="20"/>
      <c r="O3" s="16">
        <f>IF(N3="","",IF(N3=J3*L3,TRUE,FALSE))</f>
      </c>
    </row>
    <row r="4" s="17" customFormat="1" ht="31.5" customHeight="1"/>
    <row r="5" spans="1:15" s="17" customFormat="1" ht="15.75">
      <c r="A5" s="14" t="s">
        <v>30</v>
      </c>
      <c r="B5" s="15">
        <v>33</v>
      </c>
      <c r="C5" s="15" t="s">
        <v>45</v>
      </c>
      <c r="D5" s="15">
        <v>3.3</v>
      </c>
      <c r="E5" s="15" t="s">
        <v>27</v>
      </c>
      <c r="F5" s="20"/>
      <c r="G5" s="16">
        <f>IF(F5="","",IF(F5=B5*D5,TRUE,FALSE))</f>
      </c>
      <c r="I5" s="14" t="s">
        <v>31</v>
      </c>
      <c r="J5" s="15">
        <v>0.5</v>
      </c>
      <c r="K5" s="15" t="s">
        <v>45</v>
      </c>
      <c r="L5" s="15">
        <v>0.25</v>
      </c>
      <c r="M5" s="15" t="s">
        <v>27</v>
      </c>
      <c r="N5" s="21"/>
      <c r="O5" s="16">
        <f>IF(N5="","",IF(N5=J5*L5,TRUE,FALSE))</f>
      </c>
    </row>
    <row r="6" s="17" customFormat="1" ht="31.5" customHeight="1"/>
    <row r="7" spans="1:15" s="17" customFormat="1" ht="15.75">
      <c r="A7" s="14" t="s">
        <v>32</v>
      </c>
      <c r="B7" s="15">
        <v>2.65</v>
      </c>
      <c r="C7" s="15" t="s">
        <v>45</v>
      </c>
      <c r="D7" s="15">
        <v>4.5</v>
      </c>
      <c r="E7" s="15" t="s">
        <v>27</v>
      </c>
      <c r="F7" s="21"/>
      <c r="G7" s="16">
        <f>IF(F7="","",IF(F7=B7*D7,TRUE,FALSE))</f>
      </c>
      <c r="I7" s="14" t="s">
        <v>33</v>
      </c>
      <c r="J7" s="15">
        <v>99.234</v>
      </c>
      <c r="K7" s="15" t="s">
        <v>45</v>
      </c>
      <c r="L7" s="15">
        <v>45.321</v>
      </c>
      <c r="M7" s="15" t="s">
        <v>27</v>
      </c>
      <c r="N7" s="19"/>
      <c r="O7" s="16">
        <f>IF(N7="","",IF(N7=J7*L7,TRUE,FALSE))</f>
      </c>
    </row>
    <row r="8" s="17" customFormat="1" ht="31.5" customHeight="1"/>
    <row r="9" spans="1:15" s="17" customFormat="1" ht="15.75">
      <c r="A9" s="14" t="s">
        <v>34</v>
      </c>
      <c r="B9" s="15">
        <v>128</v>
      </c>
      <c r="C9" s="15" t="s">
        <v>45</v>
      </c>
      <c r="D9" s="15">
        <v>19</v>
      </c>
      <c r="E9" s="15" t="s">
        <v>27</v>
      </c>
      <c r="F9" s="19"/>
      <c r="G9" s="16">
        <f>IF(F9="","",IF(F9=B9*D9,TRUE,FALSE))</f>
      </c>
      <c r="I9" s="14" t="s">
        <v>35</v>
      </c>
      <c r="J9" s="15">
        <v>0.001</v>
      </c>
      <c r="K9" s="15" t="s">
        <v>45</v>
      </c>
      <c r="L9" s="15">
        <v>100</v>
      </c>
      <c r="M9" s="15" t="s">
        <v>27</v>
      </c>
      <c r="N9" s="20"/>
      <c r="O9" s="16">
        <f>IF(N9="","",IF(N9=J9*L9,TRUE,FALSE))</f>
      </c>
    </row>
    <row r="10" s="17" customFormat="1" ht="31.5" customHeight="1">
      <c r="N10" s="18"/>
    </row>
    <row r="11" spans="1:15" s="17" customFormat="1" ht="15.75">
      <c r="A11" s="14" t="s">
        <v>36</v>
      </c>
      <c r="B11" s="15">
        <v>3</v>
      </c>
      <c r="C11" s="15" t="s">
        <v>45</v>
      </c>
      <c r="D11" s="15">
        <v>0.4</v>
      </c>
      <c r="E11" s="15" t="s">
        <v>27</v>
      </c>
      <c r="F11" s="20"/>
      <c r="G11" s="16">
        <f>IF(F11="","",IF(F11=B11*D11,TRUE,FALSE))</f>
      </c>
      <c r="I11" s="14" t="s">
        <v>40</v>
      </c>
      <c r="J11" s="15">
        <v>129.327</v>
      </c>
      <c r="K11" s="15" t="s">
        <v>45</v>
      </c>
      <c r="L11" s="15">
        <v>3.336</v>
      </c>
      <c r="M11" s="15" t="s">
        <v>27</v>
      </c>
      <c r="N11" s="47"/>
      <c r="O11" s="16">
        <f>IF(N11="","",IF(N11=J11*L11,TRUE,FALSE))</f>
      </c>
    </row>
    <row r="12" s="17" customFormat="1" ht="15.75"/>
    <row r="13" spans="2:14" ht="12.75">
      <c r="B13" s="10" t="s">
        <v>68</v>
      </c>
      <c r="C13" s="10"/>
      <c r="D13" s="10"/>
      <c r="F13" s="10"/>
      <c r="G13" s="10"/>
      <c r="H13" s="10" t="s">
        <v>66</v>
      </c>
      <c r="N13" s="10" t="s">
        <v>67</v>
      </c>
    </row>
  </sheetData>
  <sheetProtection password="DCC5" sheet="1" objects="1" scenarios="1"/>
  <mergeCells count="1">
    <mergeCell ref="A1:J1"/>
  </mergeCells>
  <hyperlinks>
    <hyperlink ref="N13" location="'e30'!A1" display="'e30'!A1"/>
    <hyperlink ref="E13:F13" location="Sommaire!A1" display="Sommaire!A1"/>
    <hyperlink ref="B13" location="'e23'!A1" display="'e23'!A1"/>
    <hyperlink ref="H13" location="Sommaire!A1" display="Sommaire!A1"/>
  </hyperlink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3"/>
  <sheetViews>
    <sheetView showGridLines="0" workbookViewId="0" topLeftCell="A1">
      <selection activeCell="O13" sqref="O13"/>
    </sheetView>
  </sheetViews>
  <sheetFormatPr defaultColWidth="11.421875" defaultRowHeight="12.75"/>
  <cols>
    <col min="1" max="1" width="3.140625" style="9" customWidth="1"/>
    <col min="2" max="2" width="5.140625" style="9" customWidth="1"/>
    <col min="3" max="3" width="2.57421875" style="9" customWidth="1"/>
    <col min="4" max="4" width="5.140625" style="9" customWidth="1"/>
    <col min="5" max="5" width="2.57421875" style="9" customWidth="1"/>
    <col min="6" max="6" width="5.7109375" style="9" customWidth="1"/>
    <col min="7" max="7" width="7.57421875" style="9" customWidth="1"/>
    <col min="8" max="8" width="15.140625" style="9" customWidth="1"/>
    <col min="9" max="9" width="4.421875" style="9" customWidth="1"/>
    <col min="10" max="10" width="10.28125" style="9" customWidth="1"/>
    <col min="11" max="11" width="2.57421875" style="9" customWidth="1"/>
    <col min="12" max="12" width="7.7109375" style="9" customWidth="1"/>
    <col min="13" max="13" width="2.57421875" style="9" customWidth="1"/>
    <col min="14" max="14" width="7.00390625" style="9" customWidth="1"/>
    <col min="15" max="15" width="7.57421875" style="9" customWidth="1"/>
    <col min="16" max="16384" width="11.421875" style="9" customWidth="1"/>
  </cols>
  <sheetData>
    <row r="1" spans="1:10" s="13" customFormat="1" ht="15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</row>
    <row r="2" ht="30.75" customHeight="1"/>
    <row r="3" spans="1:15" s="17" customFormat="1" ht="15.75">
      <c r="A3" s="14" t="s">
        <v>28</v>
      </c>
      <c r="B3" s="15">
        <v>21</v>
      </c>
      <c r="C3" s="15" t="s">
        <v>58</v>
      </c>
      <c r="D3" s="15">
        <v>7</v>
      </c>
      <c r="E3" s="15" t="s">
        <v>27</v>
      </c>
      <c r="F3" s="19"/>
      <c r="G3" s="16">
        <f>IF(F3="","",IF(F3=B3/D3,TRUE,FALSE))</f>
      </c>
      <c r="I3" s="14" t="s">
        <v>29</v>
      </c>
      <c r="J3" s="15">
        <v>56</v>
      </c>
      <c r="K3" s="15" t="s">
        <v>58</v>
      </c>
      <c r="L3" s="15">
        <v>2</v>
      </c>
      <c r="M3" s="15" t="s">
        <v>27</v>
      </c>
      <c r="N3" s="48"/>
      <c r="O3" s="16">
        <f>IF(N3="","",IF(N3=J3/L3,TRUE,FALSE))</f>
      </c>
    </row>
    <row r="4" s="17" customFormat="1" ht="31.5" customHeight="1"/>
    <row r="5" spans="1:15" s="17" customFormat="1" ht="15.75">
      <c r="A5" s="14" t="s">
        <v>30</v>
      </c>
      <c r="B5" s="15">
        <v>2.2</v>
      </c>
      <c r="C5" s="15" t="s">
        <v>58</v>
      </c>
      <c r="D5" s="15">
        <v>2</v>
      </c>
      <c r="E5" s="15" t="s">
        <v>27</v>
      </c>
      <c r="F5" s="20"/>
      <c r="G5" s="16">
        <f>IF(F5="","",IF(F5=B5/D5,TRUE,FALSE))</f>
      </c>
      <c r="I5" s="14" t="s">
        <v>31</v>
      </c>
      <c r="J5" s="15">
        <v>0.5</v>
      </c>
      <c r="K5" s="15" t="s">
        <v>58</v>
      </c>
      <c r="L5" s="15">
        <v>5</v>
      </c>
      <c r="M5" s="15" t="s">
        <v>27</v>
      </c>
      <c r="N5" s="19"/>
      <c r="O5" s="16">
        <f>IF(N5="","",IF(N5=J5/L5,TRUE,FALSE))</f>
      </c>
    </row>
    <row r="6" s="17" customFormat="1" ht="31.5" customHeight="1"/>
    <row r="7" spans="1:15" s="17" customFormat="1" ht="15.75">
      <c r="A7" s="14" t="s">
        <v>32</v>
      </c>
      <c r="B7" s="15">
        <v>0.5</v>
      </c>
      <c r="C7" s="15" t="s">
        <v>58</v>
      </c>
      <c r="D7" s="15">
        <v>0.5</v>
      </c>
      <c r="E7" s="15" t="s">
        <v>27</v>
      </c>
      <c r="F7" s="21"/>
      <c r="G7" s="16">
        <f>IF(F7="","",IF(F7=B7/D7,TRUE,FALSE))</f>
      </c>
      <c r="I7" s="14" t="s">
        <v>33</v>
      </c>
      <c r="J7" s="15">
        <v>81</v>
      </c>
      <c r="K7" s="15" t="s">
        <v>58</v>
      </c>
      <c r="L7" s="15">
        <v>27</v>
      </c>
      <c r="M7" s="15" t="s">
        <v>27</v>
      </c>
      <c r="N7" s="19"/>
      <c r="O7" s="16">
        <f>IF(N7="","",IF(N7=J7/L7,TRUE,FALSE))</f>
      </c>
    </row>
    <row r="8" s="17" customFormat="1" ht="31.5" customHeight="1"/>
    <row r="9" spans="1:15" s="17" customFormat="1" ht="15.75">
      <c r="A9" s="14" t="s">
        <v>34</v>
      </c>
      <c r="B9" s="15">
        <v>120</v>
      </c>
      <c r="C9" s="15" t="s">
        <v>58</v>
      </c>
      <c r="D9" s="15">
        <v>10</v>
      </c>
      <c r="E9" s="15" t="s">
        <v>27</v>
      </c>
      <c r="F9" s="19"/>
      <c r="G9" s="16">
        <f>IF(F9="","",IF(F9=B9/D9,TRUE,FALSE))</f>
      </c>
      <c r="I9" s="14" t="s">
        <v>35</v>
      </c>
      <c r="J9" s="15">
        <v>23</v>
      </c>
      <c r="K9" s="15" t="s">
        <v>58</v>
      </c>
      <c r="L9" s="15">
        <v>100</v>
      </c>
      <c r="M9" s="15" t="s">
        <v>27</v>
      </c>
      <c r="N9" s="21"/>
      <c r="O9" s="16">
        <f>IF(N9="","",IF(N9=J9/L9,TRUE,FALSE))</f>
      </c>
    </row>
    <row r="10" s="17" customFormat="1" ht="31.5" customHeight="1">
      <c r="N10" s="18"/>
    </row>
    <row r="11" spans="1:15" s="17" customFormat="1" ht="15.75">
      <c r="A11" s="14" t="s">
        <v>36</v>
      </c>
      <c r="B11" s="15">
        <v>3</v>
      </c>
      <c r="C11" s="15" t="s">
        <v>58</v>
      </c>
      <c r="D11" s="15">
        <v>0.5</v>
      </c>
      <c r="E11" s="15" t="s">
        <v>27</v>
      </c>
      <c r="F11" s="48"/>
      <c r="G11" s="16">
        <f>IF(F11="","",IF(F11=B11/D11,TRUE,FALSE))</f>
      </c>
      <c r="I11" s="14" t="s">
        <v>40</v>
      </c>
      <c r="J11" s="15">
        <v>15</v>
      </c>
      <c r="K11" s="15" t="s">
        <v>58</v>
      </c>
      <c r="L11" s="15">
        <v>1000</v>
      </c>
      <c r="M11" s="15" t="s">
        <v>27</v>
      </c>
      <c r="N11" s="49"/>
      <c r="O11" s="16">
        <f>IF(N11="","",IF(N11=J11/L11,TRUE,FALSE))</f>
      </c>
    </row>
    <row r="12" s="17" customFormat="1" ht="15.75"/>
    <row r="13" spans="2:15" ht="12.75">
      <c r="B13" s="10" t="s">
        <v>68</v>
      </c>
      <c r="C13" s="10"/>
      <c r="D13" s="10"/>
      <c r="F13" s="10"/>
      <c r="G13" s="10"/>
      <c r="H13" s="10" t="s">
        <v>66</v>
      </c>
      <c r="O13" s="10" t="s">
        <v>67</v>
      </c>
    </row>
  </sheetData>
  <sheetProtection password="DCC5" sheet="1" objects="1" scenarios="1"/>
  <mergeCells count="1">
    <mergeCell ref="A1:J1"/>
  </mergeCells>
  <hyperlinks>
    <hyperlink ref="O13" location="'e31'!A1" display="'e31'!A1"/>
    <hyperlink ref="E13:F13" location="Sommaire!A1" display="Sommaire!A1"/>
    <hyperlink ref="B13" location="'e24'!A1" display="'e24'!A1"/>
    <hyperlink ref="H13" location="Sommaire!A1" display="Sommaire!A1"/>
  </hyperlink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5"/>
  <sheetViews>
    <sheetView showGridLines="0" workbookViewId="0" topLeftCell="A1">
      <selection activeCell="Q15" sqref="Q15"/>
    </sheetView>
  </sheetViews>
  <sheetFormatPr defaultColWidth="11.421875" defaultRowHeight="12.75"/>
  <cols>
    <col min="1" max="1" width="3.00390625" style="24" customWidth="1"/>
    <col min="2" max="2" width="6.28125" style="24" bestFit="1" customWidth="1"/>
    <col min="3" max="3" width="4.421875" style="24" customWidth="1"/>
    <col min="4" max="4" width="3.57421875" style="24" customWidth="1"/>
    <col min="5" max="6" width="6.28125" style="24" bestFit="1" customWidth="1"/>
    <col min="7" max="7" width="9.140625" style="24" customWidth="1"/>
    <col min="8" max="8" width="6.28125" style="24" bestFit="1" customWidth="1"/>
    <col min="9" max="9" width="4.140625" style="24" customWidth="1"/>
    <col min="10" max="10" width="4.28125" style="24" customWidth="1"/>
    <col min="11" max="12" width="6.28125" style="24" bestFit="1" customWidth="1"/>
    <col min="13" max="13" width="9.421875" style="24" customWidth="1"/>
    <col min="14" max="14" width="6.28125" style="24" customWidth="1"/>
    <col min="15" max="15" width="3.8515625" style="24" customWidth="1"/>
    <col min="16" max="16" width="4.140625" style="24" customWidth="1"/>
    <col min="17" max="18" width="6.28125" style="24" customWidth="1"/>
    <col min="19" max="16384" width="11.421875" style="24" customWidth="1"/>
  </cols>
  <sheetData>
    <row r="1" spans="1:18" s="13" customFormat="1" ht="15.75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51" customFormat="1" ht="15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4" spans="3:18" ht="18">
      <c r="C4" s="23">
        <v>9</v>
      </c>
      <c r="D4" s="23">
        <v>1</v>
      </c>
      <c r="E4" s="71">
        <v>7</v>
      </c>
      <c r="F4" s="72"/>
      <c r="I4" s="23">
        <v>9</v>
      </c>
      <c r="J4" s="23">
        <v>2</v>
      </c>
      <c r="K4" s="71">
        <v>4</v>
      </c>
      <c r="L4" s="72"/>
      <c r="O4" s="23">
        <v>7</v>
      </c>
      <c r="P4" s="23">
        <v>8</v>
      </c>
      <c r="Q4" s="71">
        <v>6</v>
      </c>
      <c r="R4" s="72"/>
    </row>
    <row r="5" spans="2:18" ht="18">
      <c r="B5" s="52">
        <f>IF(C5="","",IF(C5=2,TRUE,FALSE))</f>
      </c>
      <c r="C5" s="38"/>
      <c r="D5" s="23">
        <f>IF(C5="","",IF(B5=TRUE,D4,""))</f>
      </c>
      <c r="E5" s="57"/>
      <c r="F5" s="58"/>
      <c r="H5" s="52">
        <f>IF(I5="","",IF(I5=1,TRUE,FALSE))</f>
      </c>
      <c r="I5" s="38"/>
      <c r="J5" s="23">
        <f>IF(I5="","",IF(H5=TRUE,J4,""))</f>
      </c>
      <c r="K5" s="57"/>
      <c r="L5" s="58"/>
      <c r="N5" s="52">
        <f>IF(O5="","",IF(O5=1,TRUE,FALSE))</f>
      </c>
      <c r="O5" s="38"/>
      <c r="P5" s="23">
        <f>IF(O5="","",IF(N5=TRUE,P4,""))</f>
      </c>
      <c r="Q5" s="57"/>
      <c r="R5" s="58"/>
    </row>
    <row r="6" spans="2:18" ht="18">
      <c r="B6" s="52">
        <f>IF(D6="","",IF(D6=0,TRUE,FALSE))</f>
      </c>
      <c r="D6" s="38"/>
      <c r="E6" s="53">
        <f>IF(E5="","",IF(E5=INT(C4/$E$4),TRUE,FALSE))</f>
      </c>
      <c r="F6" s="54">
        <f>IF(F5="","",IF(F5=3,TRUE,FALSE))</f>
      </c>
      <c r="H6" s="52">
        <f>IF(J6="","",IF(J6=0,TRUE,FALSE))</f>
      </c>
      <c r="J6" s="38"/>
      <c r="K6" s="53">
        <f>IF(K5="","",IF(K5=2,TRUE,FALSE))</f>
      </c>
      <c r="L6" s="54">
        <f>IF(L5="","",IF(L5=3,TRUE,FALSE))</f>
      </c>
      <c r="N6" s="52">
        <f>IF(P6="","",IF(P6=0,TRUE,FALSE))</f>
      </c>
      <c r="P6" s="38"/>
      <c r="Q6" s="53">
        <f>IF(Q5="","",IF(Q5=1,TRUE,FALSE))</f>
      </c>
      <c r="R6" s="54">
        <f>IF(R5="","",IF(R5=3,TRUE,FALSE))</f>
      </c>
    </row>
    <row r="7" spans="5:17" ht="18">
      <c r="E7" s="55"/>
      <c r="K7" s="55"/>
      <c r="Q7" s="55"/>
    </row>
    <row r="8" spans="5:17" ht="18">
      <c r="E8" s="56"/>
      <c r="K8" s="56"/>
      <c r="Q8" s="56"/>
    </row>
    <row r="9" ht="18">
      <c r="E9" s="56"/>
    </row>
    <row r="10" spans="3:18" ht="18">
      <c r="C10" s="23">
        <v>8</v>
      </c>
      <c r="D10" s="23">
        <v>1</v>
      </c>
      <c r="E10" s="71">
        <v>3</v>
      </c>
      <c r="F10" s="72"/>
      <c r="I10" s="23">
        <v>9</v>
      </c>
      <c r="J10" s="23">
        <v>5</v>
      </c>
      <c r="K10" s="71">
        <v>5</v>
      </c>
      <c r="L10" s="72"/>
      <c r="O10" s="23">
        <v>5</v>
      </c>
      <c r="P10" s="23">
        <v>7</v>
      </c>
      <c r="Q10" s="71">
        <v>3</v>
      </c>
      <c r="R10" s="72"/>
    </row>
    <row r="11" spans="2:18" ht="18">
      <c r="B11" s="52">
        <f>IF(C11="","",IF(C11=2,TRUE,FALSE))</f>
      </c>
      <c r="C11" s="38"/>
      <c r="D11" s="23">
        <f>IF(C11="","",IF(B11=TRUE,D10,""))</f>
      </c>
      <c r="E11" s="57"/>
      <c r="F11" s="58"/>
      <c r="H11" s="52">
        <f>IF(I11="","",IF(I11=4,TRUE,FALSE))</f>
      </c>
      <c r="I11" s="38"/>
      <c r="J11" s="23">
        <f>IF(I11="","",IF(H11=TRUE,J10,""))</f>
      </c>
      <c r="K11" s="57"/>
      <c r="L11" s="58"/>
      <c r="N11" s="52">
        <f>IF(O11="","",IF(O11=2,TRUE,FALSE))</f>
      </c>
      <c r="O11" s="38"/>
      <c r="P11" s="23">
        <f>IF(O11="","",IF(N11=TRUE,P10,""))</f>
      </c>
      <c r="Q11" s="57"/>
      <c r="R11" s="58"/>
    </row>
    <row r="12" spans="2:18" ht="18">
      <c r="B12" s="52">
        <f>IF(D12="","",IF(D12=0,TRUE,FALSE))</f>
      </c>
      <c r="D12" s="38"/>
      <c r="E12" s="53">
        <f>IF(E11="","",IF(E11=2,TRUE,FALSE))</f>
      </c>
      <c r="F12" s="54">
        <f>IF(F11="","",IF(F11=7,TRUE,FALSE))</f>
      </c>
      <c r="H12" s="52">
        <f>IF(J12="","",IF(J12=0,TRUE,FALSE))</f>
      </c>
      <c r="J12" s="38"/>
      <c r="K12" s="53">
        <f>IF(K11="","",IF(K11=1,TRUE,FALSE))</f>
      </c>
      <c r="L12" s="54">
        <f>IF(L11="","",IF(L11=9,TRUE,FALSE))</f>
      </c>
      <c r="N12" s="52">
        <f>IF(P12="","",IF(P12=0,TRUE,FALSE))</f>
      </c>
      <c r="P12" s="38"/>
      <c r="Q12" s="53">
        <f>IF(Q11="","",IF(Q11=1,TRUE,FALSE))</f>
      </c>
      <c r="R12" s="54">
        <f>IF(R11="","",IF(R11=9,TRUE,FALSE))</f>
      </c>
    </row>
    <row r="13" spans="5:17" ht="18">
      <c r="E13" s="55"/>
      <c r="K13" s="55"/>
      <c r="Q13" s="55"/>
    </row>
    <row r="15" spans="2:17" s="9" customFormat="1" ht="12.75">
      <c r="B15" s="10" t="s">
        <v>68</v>
      </c>
      <c r="C15" s="10"/>
      <c r="D15" s="10"/>
      <c r="F15" s="10"/>
      <c r="G15" s="10"/>
      <c r="K15" s="10" t="s">
        <v>66</v>
      </c>
      <c r="Q15" s="10" t="s">
        <v>67</v>
      </c>
    </row>
  </sheetData>
  <sheetProtection password="DCC5" sheet="1" objects="1" scenarios="1"/>
  <mergeCells count="7">
    <mergeCell ref="Q4:R4"/>
    <mergeCell ref="Q10:R10"/>
    <mergeCell ref="A1:R1"/>
    <mergeCell ref="E4:F4"/>
    <mergeCell ref="K4:L4"/>
    <mergeCell ref="E10:F10"/>
    <mergeCell ref="K10:L10"/>
  </mergeCells>
  <hyperlinks>
    <hyperlink ref="Q15" location="'e32'!A1" display="'e32'!A1"/>
    <hyperlink ref="E15:F15" location="Sommaire!A1" display="Sommaire!A1"/>
    <hyperlink ref="B15" location="'e30'!A1" display="'e30'!A1"/>
    <hyperlink ref="K15" location="Sommaire!A1" display="Sommaire!A1"/>
  </hyperlinks>
  <printOptions/>
  <pageMargins left="0.75" right="0.75" top="1" bottom="1" header="0.4921259845" footer="0.492125984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B2" sqref="B2"/>
    </sheetView>
  </sheetViews>
  <sheetFormatPr defaultColWidth="11.421875" defaultRowHeight="12.75"/>
  <cols>
    <col min="1" max="1" width="3.140625" style="9" customWidth="1"/>
    <col min="2" max="2" width="6.421875" style="9" bestFit="1" customWidth="1"/>
    <col min="3" max="3" width="2.57421875" style="9" customWidth="1"/>
    <col min="4" max="4" width="5.140625" style="9" customWidth="1"/>
    <col min="5" max="5" width="2.57421875" style="9" customWidth="1"/>
    <col min="6" max="6" width="9.00390625" style="9" customWidth="1"/>
    <col min="7" max="7" width="7.57421875" style="9" customWidth="1"/>
    <col min="8" max="8" width="10.57421875" style="9" customWidth="1"/>
    <col min="9" max="9" width="4.421875" style="9" customWidth="1"/>
    <col min="10" max="10" width="10.28125" style="9" customWidth="1"/>
    <col min="11" max="11" width="2.57421875" style="9" customWidth="1"/>
    <col min="12" max="12" width="9.00390625" style="9" customWidth="1"/>
    <col min="13" max="13" width="2.57421875" style="9" customWidth="1"/>
    <col min="14" max="14" width="13.421875" style="9" customWidth="1"/>
    <col min="15" max="15" width="7.57421875" style="9" customWidth="1"/>
    <col min="16" max="16384" width="11.421875" style="9" customWidth="1"/>
  </cols>
  <sheetData>
    <row r="1" spans="1:10" s="13" customFormat="1" ht="15.75">
      <c r="A1" s="68" t="s">
        <v>57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51" customFormat="1" ht="15.7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ht="30.75" customHeight="1"/>
    <row r="4" spans="1:15" s="17" customFormat="1" ht="15.75">
      <c r="A4" s="14" t="s">
        <v>28</v>
      </c>
      <c r="B4" s="15">
        <v>35</v>
      </c>
      <c r="C4" s="15" t="s">
        <v>58</v>
      </c>
      <c r="D4" s="15">
        <v>7</v>
      </c>
      <c r="E4" s="15" t="s">
        <v>27</v>
      </c>
      <c r="F4" s="48"/>
      <c r="G4" s="16">
        <f>IF(F4="","",IF(F4=B4/D4,TRUE,FALSE))</f>
      </c>
      <c r="I4" s="14" t="s">
        <v>29</v>
      </c>
      <c r="J4" s="15">
        <v>119.7</v>
      </c>
      <c r="K4" s="15" t="s">
        <v>58</v>
      </c>
      <c r="L4" s="15">
        <v>7</v>
      </c>
      <c r="M4" s="15" t="s">
        <v>27</v>
      </c>
      <c r="N4" s="48"/>
      <c r="O4" s="16">
        <f>IF(N4="","",IF(N4=J4/L4,TRUE,FALSE))</f>
      </c>
    </row>
    <row r="5" s="17" customFormat="1" ht="31.5" customHeight="1"/>
    <row r="6" spans="1:15" s="17" customFormat="1" ht="15.75">
      <c r="A6" s="14" t="s">
        <v>30</v>
      </c>
      <c r="B6" s="15">
        <v>792</v>
      </c>
      <c r="C6" s="15" t="s">
        <v>58</v>
      </c>
      <c r="D6" s="15">
        <v>9</v>
      </c>
      <c r="E6" s="15" t="s">
        <v>27</v>
      </c>
      <c r="F6" s="48"/>
      <c r="G6" s="16">
        <f>IF(F6="","",IF(F6=B6/D6,TRUE,FALSE))</f>
      </c>
      <c r="I6" s="14" t="s">
        <v>31</v>
      </c>
      <c r="J6" s="15">
        <v>99.84</v>
      </c>
      <c r="K6" s="15" t="s">
        <v>58</v>
      </c>
      <c r="L6" s="15">
        <v>1.6</v>
      </c>
      <c r="M6" s="15" t="s">
        <v>27</v>
      </c>
      <c r="N6" s="48"/>
      <c r="O6" s="16">
        <f>IF(N6="","",IF(N6=J6/L6,TRUE,FALSE))</f>
      </c>
    </row>
    <row r="7" s="17" customFormat="1" ht="31.5" customHeight="1"/>
    <row r="8" spans="1:15" s="17" customFormat="1" ht="15.75">
      <c r="A8" s="14" t="s">
        <v>32</v>
      </c>
      <c r="B8" s="15">
        <v>5201</v>
      </c>
      <c r="C8" s="15" t="s">
        <v>58</v>
      </c>
      <c r="D8" s="15">
        <v>7</v>
      </c>
      <c r="E8" s="15" t="s">
        <v>27</v>
      </c>
      <c r="F8" s="48"/>
      <c r="G8" s="16">
        <f>IF(F8="","",IF(F8=B8/D8,TRUE,FALSE))</f>
      </c>
      <c r="I8" s="14" t="s">
        <v>33</v>
      </c>
      <c r="J8" s="15">
        <v>4843.2</v>
      </c>
      <c r="K8" s="15" t="s">
        <v>58</v>
      </c>
      <c r="L8" s="15">
        <v>12</v>
      </c>
      <c r="M8" s="15" t="s">
        <v>27</v>
      </c>
      <c r="N8" s="48"/>
      <c r="O8" s="16">
        <f>IF(N8="","",IF(N8=J8/L8,TRUE,FALSE))</f>
      </c>
    </row>
    <row r="9" s="17" customFormat="1" ht="31.5" customHeight="1"/>
    <row r="10" spans="2:14" ht="12.75">
      <c r="B10" s="10" t="s">
        <v>68</v>
      </c>
      <c r="C10" s="10"/>
      <c r="F10" s="10"/>
      <c r="G10" s="10"/>
      <c r="H10" s="10" t="s">
        <v>66</v>
      </c>
      <c r="N10" s="10" t="s">
        <v>67</v>
      </c>
    </row>
  </sheetData>
  <sheetProtection password="DCC5" sheet="1" objects="1" scenarios="1"/>
  <mergeCells count="1">
    <mergeCell ref="A1:J1"/>
  </mergeCells>
  <hyperlinks>
    <hyperlink ref="N10" location="'e33'!A1" display="'e33'!A1"/>
    <hyperlink ref="E10:F10" location="Sommaire!A1" display="Sommaire!A1"/>
    <hyperlink ref="B10" location="'e31'!A1" display="'e31'!A1"/>
    <hyperlink ref="H10" location="Sommaire!A1" display="Sommaire!A1"/>
  </hyperlink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1"/>
  <sheetViews>
    <sheetView showGridLines="0" workbookViewId="0" topLeftCell="A1">
      <selection activeCell="H11" sqref="H11"/>
    </sheetView>
  </sheetViews>
  <sheetFormatPr defaultColWidth="11.421875" defaultRowHeight="12.75"/>
  <cols>
    <col min="1" max="1" width="3.140625" style="9" customWidth="1"/>
    <col min="2" max="2" width="6.421875" style="9" customWidth="1"/>
    <col min="3" max="3" width="2.57421875" style="9" customWidth="1"/>
    <col min="4" max="4" width="5.140625" style="9" customWidth="1"/>
    <col min="5" max="5" width="2.57421875" style="9" customWidth="1"/>
    <col min="6" max="6" width="10.28125" style="9" bestFit="1" customWidth="1"/>
    <col min="7" max="7" width="7.57421875" style="9" customWidth="1"/>
    <col min="8" max="8" width="10.57421875" style="9" customWidth="1"/>
    <col min="9" max="9" width="4.421875" style="9" customWidth="1"/>
    <col min="10" max="10" width="10.28125" style="9" customWidth="1"/>
    <col min="11" max="11" width="2.57421875" style="9" customWidth="1"/>
    <col min="12" max="12" width="9.00390625" style="9" customWidth="1"/>
    <col min="13" max="13" width="2.57421875" style="9" customWidth="1"/>
    <col min="14" max="14" width="10.28125" style="9" bestFit="1" customWidth="1"/>
    <col min="15" max="15" width="7.57421875" style="9" customWidth="1"/>
    <col min="16" max="16384" width="11.421875" style="9" customWidth="1"/>
  </cols>
  <sheetData>
    <row r="1" spans="1:10" s="13" customFormat="1" ht="15.75">
      <c r="A1" s="68" t="s">
        <v>57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51" customFormat="1" ht="15.7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2:10" ht="30.75" customHeight="1">
      <c r="B3" s="59" t="s">
        <v>70</v>
      </c>
      <c r="J3" s="59" t="s">
        <v>71</v>
      </c>
    </row>
    <row r="4" ht="16.5" customHeight="1"/>
    <row r="5" spans="1:15" s="17" customFormat="1" ht="15.75">
      <c r="A5" s="14" t="s">
        <v>28</v>
      </c>
      <c r="B5" s="15">
        <v>3207</v>
      </c>
      <c r="C5" s="15" t="s">
        <v>58</v>
      </c>
      <c r="D5" s="15">
        <v>9</v>
      </c>
      <c r="E5" s="15" t="s">
        <v>27</v>
      </c>
      <c r="F5" s="48"/>
      <c r="G5" s="16">
        <f>IF(F5="","",IF(F5=ROUND(B5/D5,2),TRUE,FALSE))</f>
      </c>
      <c r="I5" s="14" t="s">
        <v>29</v>
      </c>
      <c r="J5" s="15">
        <v>199.15</v>
      </c>
      <c r="K5" s="15" t="s">
        <v>58</v>
      </c>
      <c r="L5" s="15">
        <v>8</v>
      </c>
      <c r="M5" s="15" t="s">
        <v>27</v>
      </c>
      <c r="N5" s="48"/>
      <c r="O5" s="16">
        <f>IF(N5="","",IF(N5=ROUND(J5/L5,3),TRUE,FALSE))</f>
      </c>
    </row>
    <row r="6" s="17" customFormat="1" ht="31.5" customHeight="1"/>
    <row r="7" spans="1:15" s="17" customFormat="1" ht="15.75">
      <c r="A7" s="14" t="s">
        <v>30</v>
      </c>
      <c r="B7" s="15">
        <v>793</v>
      </c>
      <c r="C7" s="15" t="s">
        <v>58</v>
      </c>
      <c r="D7" s="15">
        <v>8</v>
      </c>
      <c r="E7" s="15" t="s">
        <v>27</v>
      </c>
      <c r="F7" s="48"/>
      <c r="G7" s="16">
        <f>IF(F7="","",IF(F7=ROUND(B7/D7,2),TRUE,FALSE))</f>
      </c>
      <c r="I7" s="14" t="s">
        <v>31</v>
      </c>
      <c r="J7" s="15">
        <v>99.84</v>
      </c>
      <c r="K7" s="15" t="s">
        <v>58</v>
      </c>
      <c r="L7" s="15">
        <v>1.7</v>
      </c>
      <c r="M7" s="15" t="s">
        <v>27</v>
      </c>
      <c r="N7" s="48"/>
      <c r="O7" s="16">
        <f>IF(N7="","",IF(N7=ROUND(J7/L7,3),TRUE,FALSE))</f>
      </c>
    </row>
    <row r="8" s="17" customFormat="1" ht="31.5" customHeight="1"/>
    <row r="9" spans="1:15" s="17" customFormat="1" ht="15.75">
      <c r="A9" s="14" t="s">
        <v>32</v>
      </c>
      <c r="B9" s="15">
        <v>5201</v>
      </c>
      <c r="C9" s="15" t="s">
        <v>58</v>
      </c>
      <c r="D9" s="15">
        <v>6</v>
      </c>
      <c r="E9" s="15" t="s">
        <v>27</v>
      </c>
      <c r="F9" s="48"/>
      <c r="G9" s="16">
        <f>IF(F9="","",IF(F9=ROUND(B9/D9,2),TRUE,FALSE))</f>
      </c>
      <c r="I9" s="14" t="s">
        <v>33</v>
      </c>
      <c r="J9" s="15">
        <v>4843.2</v>
      </c>
      <c r="K9" s="15" t="s">
        <v>58</v>
      </c>
      <c r="L9" s="15">
        <v>13</v>
      </c>
      <c r="M9" s="15" t="s">
        <v>27</v>
      </c>
      <c r="N9" s="48"/>
      <c r="O9" s="16">
        <f>IF(N9="","",IF(N9=ROUND(J9/L9,3),TRUE,FALSE))</f>
      </c>
    </row>
    <row r="10" s="17" customFormat="1" ht="31.5" customHeight="1"/>
    <row r="11" spans="2:8" ht="12.75">
      <c r="B11" s="10" t="s">
        <v>68</v>
      </c>
      <c r="C11" s="10"/>
      <c r="D11" s="10"/>
      <c r="F11" s="10"/>
      <c r="G11" s="10"/>
      <c r="H11" s="10" t="s">
        <v>66</v>
      </c>
    </row>
  </sheetData>
  <sheetProtection password="DCC5" sheet="1" objects="1" scenarios="1"/>
  <mergeCells count="1">
    <mergeCell ref="A1:J1"/>
  </mergeCells>
  <hyperlinks>
    <hyperlink ref="E11:F11" location="Sommaire!A1" display="Sommaire!A1"/>
    <hyperlink ref="B11" location="'e32'!A1" display="'e32'!A1"/>
    <hyperlink ref="H11" location="Sommaire!A1" display="Sommaire!A1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2.8515625" style="9" customWidth="1"/>
    <col min="2" max="2" width="10.421875" style="9" customWidth="1"/>
    <col min="3" max="3" width="13.8515625" style="9" customWidth="1"/>
    <col min="4" max="4" width="37.8515625" style="9" customWidth="1"/>
    <col min="5" max="16384" width="11.421875" style="9" customWidth="1"/>
  </cols>
  <sheetData>
    <row r="1" s="1" customFormat="1" ht="12.75"/>
    <row r="2" spans="1:7" s="1" customFormat="1" ht="26.25">
      <c r="A2" s="66" t="s">
        <v>0</v>
      </c>
      <c r="B2" s="66"/>
      <c r="C2" s="66"/>
      <c r="D2" s="66"/>
      <c r="E2" s="2"/>
      <c r="F2" s="2"/>
      <c r="G2" s="2"/>
    </row>
    <row r="3" spans="1:7" s="1" customFormat="1" ht="18">
      <c r="A3" s="67" t="s">
        <v>22</v>
      </c>
      <c r="B3" s="67"/>
      <c r="C3" s="67"/>
      <c r="D3" s="67"/>
      <c r="E3" s="2"/>
      <c r="F3" s="2"/>
      <c r="G3" s="2"/>
    </row>
    <row r="4" spans="1:4" s="1" customFormat="1" ht="18">
      <c r="A4" s="73" t="s">
        <v>69</v>
      </c>
      <c r="B4" s="73"/>
      <c r="C4" s="73"/>
      <c r="D4" s="73"/>
    </row>
    <row r="5" spans="1:6" s="1" customFormat="1" ht="15.75" customHeight="1">
      <c r="A5" s="64" t="s">
        <v>1</v>
      </c>
      <c r="B5" s="4" t="s">
        <v>2</v>
      </c>
      <c r="C5" s="65" t="s">
        <v>25</v>
      </c>
      <c r="D5" s="65"/>
      <c r="E5" s="6"/>
      <c r="F5" s="6"/>
    </row>
    <row r="6" spans="1:6" s="1" customFormat="1" ht="12.75">
      <c r="A6" s="64"/>
      <c r="B6" s="4" t="s">
        <v>3</v>
      </c>
      <c r="C6" s="65"/>
      <c r="D6" s="65"/>
      <c r="E6" s="6"/>
      <c r="F6" s="6"/>
    </row>
    <row r="7" spans="1:6" s="1" customFormat="1" ht="12.75">
      <c r="A7" s="64"/>
      <c r="B7" s="4" t="s">
        <v>4</v>
      </c>
      <c r="C7" s="65"/>
      <c r="D7" s="65"/>
      <c r="E7" s="6"/>
      <c r="F7" s="6"/>
    </row>
    <row r="8" spans="1:6" s="1" customFormat="1" ht="12.75">
      <c r="A8" s="64"/>
      <c r="B8" s="4" t="s">
        <v>5</v>
      </c>
      <c r="C8" s="65"/>
      <c r="D8" s="65"/>
      <c r="E8" s="6"/>
      <c r="F8" s="6"/>
    </row>
    <row r="9" s="1" customFormat="1" ht="12.75"/>
    <row r="10" s="1" customFormat="1" ht="12.75"/>
    <row r="11" spans="1:4" s="7" customFormat="1" ht="15.75" customHeight="1">
      <c r="A11" s="64" t="s">
        <v>1</v>
      </c>
      <c r="B11" s="4" t="s">
        <v>6</v>
      </c>
      <c r="C11" s="65" t="s">
        <v>61</v>
      </c>
      <c r="D11" s="5"/>
    </row>
    <row r="12" spans="1:4" s="7" customFormat="1" ht="15.75" customHeight="1">
      <c r="A12" s="64"/>
      <c r="B12" s="4" t="s">
        <v>7</v>
      </c>
      <c r="C12" s="65"/>
      <c r="D12" s="5"/>
    </row>
    <row r="13" spans="1:4" s="7" customFormat="1" ht="15.75" customHeight="1">
      <c r="A13" s="64"/>
      <c r="B13" s="4" t="s">
        <v>8</v>
      </c>
      <c r="C13" s="65"/>
      <c r="D13" s="5"/>
    </row>
    <row r="14" spans="1:4" s="7" customFormat="1" ht="15.75" customHeight="1">
      <c r="A14" s="64"/>
      <c r="B14" s="4" t="s">
        <v>9</v>
      </c>
      <c r="C14" s="65"/>
      <c r="D14" s="5"/>
    </row>
    <row r="15" spans="1:4" s="1" customFormat="1" ht="15.75">
      <c r="A15" s="3"/>
      <c r="B15" s="4"/>
      <c r="C15" s="6"/>
      <c r="D15" s="6"/>
    </row>
    <row r="16" s="1" customFormat="1" ht="12.75"/>
    <row r="17" s="1" customFormat="1" ht="12.75"/>
    <row r="18" spans="1:4" s="7" customFormat="1" ht="15.75" customHeight="1">
      <c r="A18" s="64" t="s">
        <v>1</v>
      </c>
      <c r="B18" s="4" t="s">
        <v>10</v>
      </c>
      <c r="C18" s="65" t="s">
        <v>60</v>
      </c>
      <c r="D18" s="65"/>
    </row>
    <row r="19" spans="1:4" s="7" customFormat="1" ht="15.75" customHeight="1">
      <c r="A19" s="64"/>
      <c r="B19" s="4" t="s">
        <v>11</v>
      </c>
      <c r="C19" s="65"/>
      <c r="D19" s="65"/>
    </row>
    <row r="20" spans="1:4" s="7" customFormat="1" ht="15.75" customHeight="1">
      <c r="A20" s="64"/>
      <c r="B20" s="4" t="s">
        <v>12</v>
      </c>
      <c r="C20" s="65"/>
      <c r="D20" s="65"/>
    </row>
    <row r="21" spans="1:4" s="7" customFormat="1" ht="15.75" customHeight="1">
      <c r="A21" s="64"/>
      <c r="B21" s="4" t="s">
        <v>13</v>
      </c>
      <c r="C21" s="65"/>
      <c r="D21" s="65"/>
    </row>
    <row r="22" spans="1:4" s="7" customFormat="1" ht="15.75" customHeight="1">
      <c r="A22" s="64"/>
      <c r="B22" s="4" t="s">
        <v>14</v>
      </c>
      <c r="C22" s="65"/>
      <c r="D22" s="65"/>
    </row>
    <row r="23" spans="1:4" s="7" customFormat="1" ht="15.75" customHeight="1">
      <c r="A23" s="3"/>
      <c r="B23" s="8"/>
      <c r="C23" s="5"/>
      <c r="D23" s="5"/>
    </row>
    <row r="24" s="1" customFormat="1" ht="12.75"/>
    <row r="25" spans="1:4" s="7" customFormat="1" ht="15.75" customHeight="1">
      <c r="A25" s="64" t="s">
        <v>1</v>
      </c>
      <c r="B25" s="8" t="s">
        <v>62</v>
      </c>
      <c r="C25" s="65" t="s">
        <v>59</v>
      </c>
      <c r="D25" s="5"/>
    </row>
    <row r="26" spans="1:4" s="7" customFormat="1" ht="15.75" customHeight="1">
      <c r="A26" s="64"/>
      <c r="B26" s="8" t="s">
        <v>63</v>
      </c>
      <c r="C26" s="65"/>
      <c r="D26" s="5"/>
    </row>
    <row r="27" spans="1:4" s="7" customFormat="1" ht="15.75" customHeight="1">
      <c r="A27" s="64"/>
      <c r="B27" s="8" t="s">
        <v>64</v>
      </c>
      <c r="C27" s="65"/>
      <c r="D27" s="5"/>
    </row>
    <row r="28" spans="1:4" s="7" customFormat="1" ht="15.75" customHeight="1">
      <c r="A28" s="64"/>
      <c r="B28" s="8" t="s">
        <v>65</v>
      </c>
      <c r="C28" s="65"/>
      <c r="D28" s="5"/>
    </row>
    <row r="29" s="1" customFormat="1" ht="12.75"/>
    <row r="30" spans="1:4" s="1" customFormat="1" ht="15.75" customHeight="1">
      <c r="A30" s="64"/>
      <c r="B30" s="4"/>
      <c r="C30" s="65"/>
      <c r="D30" s="65"/>
    </row>
    <row r="31" spans="1:4" s="1" customFormat="1" ht="12.75">
      <c r="A31" s="64"/>
      <c r="B31" s="4"/>
      <c r="C31" s="65"/>
      <c r="D31" s="65"/>
    </row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mergeCells count="13">
    <mergeCell ref="A2:D2"/>
    <mergeCell ref="A3:D3"/>
    <mergeCell ref="A4:D4"/>
    <mergeCell ref="A5:A8"/>
    <mergeCell ref="C5:D8"/>
    <mergeCell ref="A18:A22"/>
    <mergeCell ref="C18:D22"/>
    <mergeCell ref="A11:A14"/>
    <mergeCell ref="C11:C14"/>
    <mergeCell ref="A25:A28"/>
    <mergeCell ref="C25:C28"/>
    <mergeCell ref="A30:A31"/>
    <mergeCell ref="C30:D31"/>
  </mergeCells>
  <hyperlinks>
    <hyperlink ref="B5" location="'e1'!A1" display="'e1'!A1"/>
    <hyperlink ref="B6" location="'e2'!A1" display="'e2'!A1"/>
    <hyperlink ref="B7" location="'e3'!A1" display="'e3'!A1"/>
    <hyperlink ref="B8" location="'e4'!A1" display="'e4'!A1"/>
    <hyperlink ref="B11" location="'e10'!A1" display="'e10'!A1"/>
    <hyperlink ref="B13" location="'e12'!A1" display="'e12'!A1"/>
    <hyperlink ref="B14" location="'e13'!A1" display="'e13'!A1"/>
    <hyperlink ref="B12" location="'e11'!A1" display="'e11'!A1"/>
    <hyperlink ref="B19" location="'e21'!A1" display="'e21'!A1"/>
    <hyperlink ref="B20" location="'e22'!A1" display="'e22'!A1"/>
    <hyperlink ref="B18" location="'e20'!A1" display="'e20'!A1"/>
    <hyperlink ref="B21" location="'e23'!A1" display="'e23'!A1"/>
    <hyperlink ref="B22" location="'e24'!A1" display="'e24'!A1"/>
    <hyperlink ref="B26" location="'e21'!A1" display="'e21'!A1"/>
    <hyperlink ref="B27" location="'e22'!A1" display="'e22'!A1"/>
    <hyperlink ref="B28" location="'e23'!A1" display="'e23'!A1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4.421875" style="9" bestFit="1" customWidth="1"/>
    <col min="2" max="2" width="11.421875" style="9" customWidth="1"/>
    <col min="3" max="3" width="2.57421875" style="9" bestFit="1" customWidth="1"/>
    <col min="4" max="4" width="11.421875" style="9" customWidth="1"/>
    <col min="5" max="5" width="2.57421875" style="9" bestFit="1" customWidth="1"/>
    <col min="6" max="7" width="11.421875" style="9" customWidth="1"/>
    <col min="8" max="8" width="6.00390625" style="9" customWidth="1"/>
    <col min="9" max="9" width="4.421875" style="9" bestFit="1" customWidth="1"/>
    <col min="10" max="10" width="10.28125" style="9" bestFit="1" customWidth="1"/>
    <col min="11" max="11" width="2.57421875" style="9" bestFit="1" customWidth="1"/>
    <col min="12" max="12" width="7.7109375" style="9" bestFit="1" customWidth="1"/>
    <col min="13" max="13" width="2.57421875" style="9" bestFit="1" customWidth="1"/>
    <col min="14" max="16384" width="11.421875" style="9" customWidth="1"/>
  </cols>
  <sheetData>
    <row r="1" spans="1:10" s="13" customFormat="1" ht="15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</row>
    <row r="2" ht="30.75" customHeight="1"/>
    <row r="3" spans="1:15" s="17" customFormat="1" ht="15.75">
      <c r="A3" s="14" t="s">
        <v>28</v>
      </c>
      <c r="B3" s="15">
        <v>12</v>
      </c>
      <c r="C3" s="15" t="s">
        <v>23</v>
      </c>
      <c r="D3" s="15">
        <v>36</v>
      </c>
      <c r="E3" s="15" t="s">
        <v>27</v>
      </c>
      <c r="F3" s="19"/>
      <c r="G3" s="16">
        <f>IF(F3="","",IF(F3=B3+D3,TRUE,FALSE))</f>
      </c>
      <c r="I3" s="14" t="s">
        <v>29</v>
      </c>
      <c r="J3" s="15">
        <v>115</v>
      </c>
      <c r="K3" s="15" t="s">
        <v>23</v>
      </c>
      <c r="L3" s="15">
        <v>110</v>
      </c>
      <c r="M3" s="15" t="s">
        <v>27</v>
      </c>
      <c r="N3" s="19"/>
      <c r="O3" s="16">
        <f>IF(N3="","",IF(N3=J3+L3,TRUE,FALSE))</f>
      </c>
    </row>
    <row r="4" s="17" customFormat="1" ht="31.5" customHeight="1"/>
    <row r="5" spans="1:15" s="17" customFormat="1" ht="15.75">
      <c r="A5" s="14" t="s">
        <v>30</v>
      </c>
      <c r="B5" s="15">
        <v>4.3</v>
      </c>
      <c r="C5" s="15" t="s">
        <v>23</v>
      </c>
      <c r="D5" s="15">
        <v>2</v>
      </c>
      <c r="E5" s="15" t="s">
        <v>27</v>
      </c>
      <c r="F5" s="20"/>
      <c r="G5" s="16">
        <f>IF(F5="","",IF(F5=B5+D5,TRUE,FALSE))</f>
      </c>
      <c r="I5" s="14" t="s">
        <v>31</v>
      </c>
      <c r="J5" s="15">
        <v>5.6</v>
      </c>
      <c r="K5" s="15" t="s">
        <v>23</v>
      </c>
      <c r="L5" s="15">
        <v>3.6</v>
      </c>
      <c r="M5" s="15" t="s">
        <v>27</v>
      </c>
      <c r="N5" s="20"/>
      <c r="O5" s="16">
        <f>IF(N5="","",IF(N5=J5+L5,TRUE,FALSE))</f>
      </c>
    </row>
    <row r="6" s="17" customFormat="1" ht="31.5" customHeight="1"/>
    <row r="7" spans="1:15" s="17" customFormat="1" ht="15.75">
      <c r="A7" s="14" t="s">
        <v>32</v>
      </c>
      <c r="B7" s="15">
        <v>0.6</v>
      </c>
      <c r="C7" s="15" t="s">
        <v>23</v>
      </c>
      <c r="D7" s="15">
        <v>0.6</v>
      </c>
      <c r="E7" s="15" t="s">
        <v>27</v>
      </c>
      <c r="F7" s="20"/>
      <c r="G7" s="16">
        <f>IF(F7="","",IF(F7=B7+D7,TRUE,FALSE))</f>
      </c>
      <c r="I7" s="14" t="s">
        <v>33</v>
      </c>
      <c r="J7" s="15">
        <v>0.6</v>
      </c>
      <c r="K7" s="15" t="s">
        <v>23</v>
      </c>
      <c r="L7" s="15">
        <v>0.7</v>
      </c>
      <c r="M7" s="15" t="s">
        <v>27</v>
      </c>
      <c r="N7" s="20"/>
      <c r="O7" s="16">
        <f>IF(N7="","",IF(N7=J7+L7,TRUE,FALSE))</f>
      </c>
    </row>
    <row r="8" s="17" customFormat="1" ht="31.5" customHeight="1"/>
    <row r="9" spans="1:15" s="17" customFormat="1" ht="15.75">
      <c r="A9" s="14" t="s">
        <v>34</v>
      </c>
      <c r="B9" s="15">
        <v>1.2</v>
      </c>
      <c r="C9" s="15" t="s">
        <v>23</v>
      </c>
      <c r="D9" s="15">
        <v>3.6</v>
      </c>
      <c r="E9" s="15" t="s">
        <v>27</v>
      </c>
      <c r="F9" s="20"/>
      <c r="G9" s="16">
        <f>IF(F9="","",IF(F9=B9+D9,TRUE,FALSE))</f>
      </c>
      <c r="I9" s="14" t="s">
        <v>35</v>
      </c>
      <c r="J9" s="15">
        <v>5.6</v>
      </c>
      <c r="K9" s="15" t="s">
        <v>23</v>
      </c>
      <c r="L9" s="15">
        <v>9.1</v>
      </c>
      <c r="M9" s="15" t="s">
        <v>27</v>
      </c>
      <c r="N9" s="20"/>
      <c r="O9" s="16">
        <f>IF(N9="","",IF(N9=J9+L9,TRUE,FALSE))</f>
      </c>
    </row>
    <row r="10" s="17" customFormat="1" ht="31.5" customHeight="1">
      <c r="N10" s="18"/>
    </row>
    <row r="11" spans="1:15" s="17" customFormat="1" ht="15.75">
      <c r="A11" s="14" t="s">
        <v>36</v>
      </c>
      <c r="B11" s="15">
        <v>35.2</v>
      </c>
      <c r="C11" s="15" t="s">
        <v>23</v>
      </c>
      <c r="D11" s="15">
        <v>15.6</v>
      </c>
      <c r="E11" s="15" t="s">
        <v>27</v>
      </c>
      <c r="F11" s="20"/>
      <c r="G11" s="16">
        <f>IF(F11="","",IF(F11=B11+D11,TRUE,FALSE))</f>
      </c>
      <c r="I11" s="14" t="s">
        <v>40</v>
      </c>
      <c r="J11" s="15">
        <v>2.23</v>
      </c>
      <c r="K11" s="15" t="s">
        <v>23</v>
      </c>
      <c r="L11" s="15">
        <v>3.07</v>
      </c>
      <c r="M11" s="15" t="s">
        <v>27</v>
      </c>
      <c r="N11" s="21"/>
      <c r="O11" s="16">
        <f>IF(N11="","",IF(N11=J11+L11,TRUE,FALSE))</f>
      </c>
    </row>
    <row r="12" s="17" customFormat="1" ht="15.75"/>
    <row r="14" spans="1:14" ht="12.75">
      <c r="A14" s="69"/>
      <c r="B14" s="69"/>
      <c r="C14" s="69"/>
      <c r="D14" s="69"/>
      <c r="F14" s="69" t="s">
        <v>66</v>
      </c>
      <c r="G14" s="69"/>
      <c r="H14" s="69"/>
      <c r="M14" s="11"/>
      <c r="N14" s="10" t="s">
        <v>67</v>
      </c>
    </row>
  </sheetData>
  <sheetProtection password="DCC5" sheet="1" objects="1" scenarios="1"/>
  <mergeCells count="3">
    <mergeCell ref="A1:J1"/>
    <mergeCell ref="A14:D14"/>
    <mergeCell ref="F14:H14"/>
  </mergeCells>
  <hyperlinks>
    <hyperlink ref="N14" location="'e2'!A1" display="'e2'!A1"/>
    <hyperlink ref="F14:G14" location="Sommaire!A1" display="Sommaire!A1"/>
  </hyperlink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4">
      <selection activeCell="D18" sqref="D18"/>
    </sheetView>
  </sheetViews>
  <sheetFormatPr defaultColWidth="11.421875" defaultRowHeight="12.75"/>
  <cols>
    <col min="1" max="16384" width="11.421875" style="9" customWidth="1"/>
  </cols>
  <sheetData>
    <row r="1" spans="1:10" s="13" customFormat="1" ht="15.75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</row>
    <row r="4" spans="1:8" s="24" customFormat="1" ht="18">
      <c r="A4" s="22"/>
      <c r="B4" s="23">
        <v>12.4</v>
      </c>
      <c r="D4" s="22"/>
      <c r="E4" s="25">
        <v>53.4</v>
      </c>
      <c r="G4" s="22"/>
      <c r="H4" s="23">
        <v>2.3</v>
      </c>
    </row>
    <row r="5" spans="1:8" s="24" customFormat="1" ht="18.75" thickBot="1">
      <c r="A5" s="26" t="s">
        <v>23</v>
      </c>
      <c r="B5" s="27">
        <v>5.6</v>
      </c>
      <c r="D5" s="26" t="s">
        <v>23</v>
      </c>
      <c r="E5" s="27">
        <v>17.2</v>
      </c>
      <c r="G5" s="26" t="s">
        <v>23</v>
      </c>
      <c r="H5" s="27">
        <v>1.6</v>
      </c>
    </row>
    <row r="6" spans="2:8" s="24" customFormat="1" ht="18">
      <c r="B6" s="29"/>
      <c r="E6" s="29"/>
      <c r="H6" s="29"/>
    </row>
    <row r="7" spans="2:8" s="24" customFormat="1" ht="18">
      <c r="B7" s="28">
        <f>IF(B6="","",IF(B6=B4+B5,TRUE,FALSE))</f>
      </c>
      <c r="E7" s="28">
        <f>IF(E6="","",IF(E6=E4+E5,TRUE,FALSE))</f>
      </c>
      <c r="H7" s="28">
        <f>IF(H6="","",IF(H6=H4+H5,TRUE,FALSE))</f>
      </c>
    </row>
    <row r="10" spans="1:8" ht="18">
      <c r="A10" s="22"/>
      <c r="B10" s="23">
        <v>123.4</v>
      </c>
      <c r="D10" s="22"/>
      <c r="E10" s="23">
        <v>236.4</v>
      </c>
      <c r="G10" s="22"/>
      <c r="H10" s="23">
        <v>998.3</v>
      </c>
    </row>
    <row r="11" spans="1:8" ht="18.75" thickBot="1">
      <c r="A11" s="26" t="s">
        <v>23</v>
      </c>
      <c r="B11" s="27">
        <v>26.8</v>
      </c>
      <c r="D11" s="26" t="s">
        <v>23</v>
      </c>
      <c r="E11" s="27">
        <v>145.9</v>
      </c>
      <c r="G11" s="26" t="s">
        <v>23</v>
      </c>
      <c r="H11" s="27">
        <v>222.8</v>
      </c>
    </row>
    <row r="12" spans="1:8" ht="18">
      <c r="A12" s="24"/>
      <c r="B12" s="29"/>
      <c r="D12" s="24"/>
      <c r="E12" s="29"/>
      <c r="G12" s="24"/>
      <c r="H12" s="29"/>
    </row>
    <row r="13" spans="1:8" ht="18">
      <c r="A13" s="24"/>
      <c r="B13" s="28">
        <f>IF(B12="","",IF(B12=B10+B11,TRUE,FALSE))</f>
      </c>
      <c r="D13" s="24"/>
      <c r="E13" s="28">
        <f>IF(E12="","",IF(E12=E10+E11,TRUE,FALSE))</f>
      </c>
      <c r="G13" s="24"/>
      <c r="H13" s="28">
        <f>IF(H12="","",IF(H12=H10+H11,TRUE,FALSE))</f>
      </c>
    </row>
    <row r="16" spans="1:8" ht="18">
      <c r="A16" s="22"/>
      <c r="B16" s="23">
        <v>0.3</v>
      </c>
      <c r="D16" s="22"/>
      <c r="E16" s="23">
        <v>0.9</v>
      </c>
      <c r="G16" s="22"/>
      <c r="H16" s="23">
        <v>5671.6</v>
      </c>
    </row>
    <row r="17" spans="1:8" ht="18.75" thickBot="1">
      <c r="A17" s="26" t="s">
        <v>23</v>
      </c>
      <c r="B17" s="27">
        <v>0.6</v>
      </c>
      <c r="D17" s="26" t="s">
        <v>23</v>
      </c>
      <c r="E17" s="27">
        <v>0.6</v>
      </c>
      <c r="G17" s="26" t="s">
        <v>23</v>
      </c>
      <c r="H17" s="27">
        <v>3002.8</v>
      </c>
    </row>
    <row r="18" spans="1:8" ht="18">
      <c r="A18" s="24"/>
      <c r="B18" s="29"/>
      <c r="D18" s="24"/>
      <c r="E18" s="29"/>
      <c r="G18" s="24"/>
      <c r="H18" s="29"/>
    </row>
    <row r="19" spans="1:8" ht="18">
      <c r="A19" s="24"/>
      <c r="B19" s="28">
        <f>IF(B18="","",IF(B18=B16+B17,TRUE,FALSE))</f>
      </c>
      <c r="D19" s="24"/>
      <c r="E19" s="28">
        <f>IF(E18="","",IF(E18=E16+E17,TRUE,FALSE))</f>
      </c>
      <c r="G19" s="24"/>
      <c r="H19" s="28">
        <f>IF(H18="","",IF(H18=H16+H17,TRUE,FALSE))</f>
      </c>
    </row>
    <row r="22" spans="2:8" ht="12.75">
      <c r="B22" s="10" t="s">
        <v>68</v>
      </c>
      <c r="C22" s="10"/>
      <c r="D22" s="10"/>
      <c r="E22" s="10" t="s">
        <v>66</v>
      </c>
      <c r="F22" s="10"/>
      <c r="G22" s="10"/>
      <c r="H22" s="10" t="s">
        <v>67</v>
      </c>
    </row>
  </sheetData>
  <sheetProtection password="DCC5" sheet="1" objects="1" scenarios="1"/>
  <mergeCells count="1">
    <mergeCell ref="A1:J1"/>
  </mergeCells>
  <hyperlinks>
    <hyperlink ref="H22" location="'e3'!A1" display="'e3'!A1"/>
    <hyperlink ref="E22:F22" location="Sommaire!A1" display="Sommaire!A1"/>
    <hyperlink ref="B22" location="'e1'!A1" display="'e1'!A1"/>
    <hyperlink ref="B22:D22" location="'e1'!A1" display="'e1'!A1"/>
  </hyperlinks>
  <printOptions/>
  <pageMargins left="0.75" right="0.75" top="1" bottom="1" header="0.4921259845" footer="0.4921259845"/>
  <pageSetup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4">
      <selection activeCell="E18" sqref="E18"/>
    </sheetView>
  </sheetViews>
  <sheetFormatPr defaultColWidth="11.421875" defaultRowHeight="12.75"/>
  <cols>
    <col min="1" max="7" width="11.421875" style="9" customWidth="1"/>
    <col min="8" max="8" width="12.28125" style="9" customWidth="1"/>
    <col min="9" max="16384" width="11.421875" style="9" customWidth="1"/>
  </cols>
  <sheetData>
    <row r="1" spans="1:10" s="13" customFormat="1" ht="15.75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</row>
    <row r="4" spans="1:8" ht="18">
      <c r="A4" s="22"/>
      <c r="B4" s="23">
        <v>2.33</v>
      </c>
      <c r="D4" s="22"/>
      <c r="E4" s="23">
        <v>6.65</v>
      </c>
      <c r="G4" s="22"/>
      <c r="H4" s="23">
        <v>66.66</v>
      </c>
    </row>
    <row r="5" spans="1:8" ht="18.75" thickBot="1">
      <c r="A5" s="26" t="s">
        <v>23</v>
      </c>
      <c r="B5" s="27">
        <v>4.56</v>
      </c>
      <c r="D5" s="26" t="s">
        <v>23</v>
      </c>
      <c r="E5" s="27">
        <v>0.34</v>
      </c>
      <c r="G5" s="26" t="s">
        <v>23</v>
      </c>
      <c r="H5" s="27">
        <v>33.33</v>
      </c>
    </row>
    <row r="6" spans="1:8" ht="18">
      <c r="A6" s="24"/>
      <c r="B6" s="30"/>
      <c r="D6" s="24"/>
      <c r="E6" s="30"/>
      <c r="G6" s="24"/>
      <c r="H6" s="30"/>
    </row>
    <row r="7" spans="1:8" ht="18">
      <c r="A7" s="24"/>
      <c r="B7" s="28">
        <f>IF(B6="","",IF(B6=B4+B5,TRUE,FALSE))</f>
      </c>
      <c r="D7" s="24"/>
      <c r="E7" s="28">
        <f>IF(E6="","",IF(E6=E4+E5,TRUE,FALSE))</f>
      </c>
      <c r="G7" s="24"/>
      <c r="H7" s="28">
        <f>IF(H6="","",IF(H6=H4+H5,TRUE,FALSE))</f>
      </c>
    </row>
    <row r="10" spans="1:8" ht="18">
      <c r="A10" s="22"/>
      <c r="B10" s="23">
        <v>85.62</v>
      </c>
      <c r="D10" s="22"/>
      <c r="E10" s="23">
        <v>75.22</v>
      </c>
      <c r="G10" s="22"/>
      <c r="H10" s="23">
        <v>645.78</v>
      </c>
    </row>
    <row r="11" spans="1:8" ht="18.75" thickBot="1">
      <c r="A11" s="26" t="s">
        <v>23</v>
      </c>
      <c r="B11" s="27">
        <v>45.12</v>
      </c>
      <c r="D11" s="26" t="s">
        <v>23</v>
      </c>
      <c r="E11" s="27">
        <v>74.98</v>
      </c>
      <c r="G11" s="26" t="s">
        <v>23</v>
      </c>
      <c r="H11" s="27">
        <v>456.32</v>
      </c>
    </row>
    <row r="12" spans="1:8" ht="18">
      <c r="A12" s="24"/>
      <c r="B12" s="30"/>
      <c r="D12" s="24"/>
      <c r="E12" s="30"/>
      <c r="G12" s="24"/>
      <c r="H12" s="30"/>
    </row>
    <row r="13" spans="1:8" ht="18">
      <c r="A13" s="24"/>
      <c r="B13" s="28">
        <f>IF(B12="","",IF(B12=B10+B11,TRUE,FALSE))</f>
      </c>
      <c r="D13" s="24"/>
      <c r="E13" s="28">
        <f>IF(E12="","",IF(E12=E10+E11,TRUE,FALSE))</f>
      </c>
      <c r="G13" s="24"/>
      <c r="H13" s="28">
        <f>IF(H12="","",IF(H12=H10+H11,TRUE,FALSE))</f>
      </c>
    </row>
    <row r="16" spans="1:8" ht="18">
      <c r="A16" s="22"/>
      <c r="B16" s="23">
        <v>0.01</v>
      </c>
      <c r="D16" s="22"/>
      <c r="E16" s="23">
        <v>0.983</v>
      </c>
      <c r="G16" s="22"/>
      <c r="H16" s="23">
        <v>6521.36</v>
      </c>
    </row>
    <row r="17" spans="1:8" ht="18.75" thickBot="1">
      <c r="A17" s="26" t="s">
        <v>23</v>
      </c>
      <c r="B17" s="27">
        <v>0.06</v>
      </c>
      <c r="D17" s="26" t="s">
        <v>23</v>
      </c>
      <c r="E17" s="27">
        <v>2.336</v>
      </c>
      <c r="G17" s="26" t="s">
        <v>23</v>
      </c>
      <c r="H17" s="27">
        <v>1020.99</v>
      </c>
    </row>
    <row r="18" spans="1:8" ht="18">
      <c r="A18" s="24"/>
      <c r="B18" s="30"/>
      <c r="D18" s="24"/>
      <c r="E18" s="32"/>
      <c r="G18" s="24"/>
      <c r="H18" s="30"/>
    </row>
    <row r="19" spans="1:8" ht="18">
      <c r="A19" s="24"/>
      <c r="B19" s="28">
        <f>IF(B18="","",IF(B18=B16+B17,TRUE,FALSE))</f>
      </c>
      <c r="D19" s="24"/>
      <c r="E19" s="28">
        <f>IF(E18="","",IF(E18=E16+E17,TRUE,FALSE))</f>
      </c>
      <c r="G19" s="24"/>
      <c r="H19" s="28">
        <f>IF(H18="","",IF(H18=H16+H17,TRUE,FALSE))</f>
      </c>
    </row>
    <row r="21" spans="2:8" ht="12.75">
      <c r="B21" s="10" t="s">
        <v>68</v>
      </c>
      <c r="C21" s="10"/>
      <c r="D21" s="10"/>
      <c r="E21" s="10" t="s">
        <v>66</v>
      </c>
      <c r="F21" s="10"/>
      <c r="G21" s="10"/>
      <c r="H21" s="10" t="s">
        <v>67</v>
      </c>
    </row>
  </sheetData>
  <sheetProtection password="DCC5" sheet="1" objects="1" scenarios="1"/>
  <mergeCells count="1">
    <mergeCell ref="A1:J1"/>
  </mergeCells>
  <hyperlinks>
    <hyperlink ref="H21" location="'e4'!A1" display="'e4'!A1"/>
    <hyperlink ref="E21:F21" location="Sommaire!A1" display="Sommaire!A1"/>
    <hyperlink ref="B21" location="'e2'!A1" display="'e2'!A1"/>
  </hyperlink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showGridLines="0" workbookViewId="0" topLeftCell="A1">
      <selection activeCell="F10" sqref="F10"/>
    </sheetView>
  </sheetViews>
  <sheetFormatPr defaultColWidth="11.421875" defaultRowHeight="12.75"/>
  <cols>
    <col min="1" max="1" width="4.421875" style="17" bestFit="1" customWidth="1"/>
    <col min="2" max="2" width="10.28125" style="17" bestFit="1" customWidth="1"/>
    <col min="3" max="3" width="2.140625" style="17" bestFit="1" customWidth="1"/>
    <col min="4" max="4" width="10.28125" style="17" bestFit="1" customWidth="1"/>
    <col min="5" max="5" width="2.8515625" style="17" bestFit="1" customWidth="1"/>
    <col min="6" max="6" width="10.28125" style="17" bestFit="1" customWidth="1"/>
    <col min="7" max="7" width="7.57421875" style="17" bestFit="1" customWidth="1"/>
    <col min="8" max="8" width="7.8515625" style="17" customWidth="1"/>
    <col min="9" max="9" width="4.421875" style="17" bestFit="1" customWidth="1"/>
    <col min="10" max="10" width="10.28125" style="17" bestFit="1" customWidth="1"/>
    <col min="11" max="11" width="2.8515625" style="17" bestFit="1" customWidth="1"/>
    <col min="12" max="12" width="10.28125" style="17" bestFit="1" customWidth="1"/>
    <col min="13" max="13" width="2.8515625" style="17" bestFit="1" customWidth="1"/>
    <col min="14" max="14" width="10.28125" style="17" bestFit="1" customWidth="1"/>
    <col min="15" max="15" width="7.57421875" style="17" bestFit="1" customWidth="1"/>
    <col min="16" max="16384" width="11.421875" style="17" customWidth="1"/>
  </cols>
  <sheetData>
    <row r="1" spans="1:16" s="12" customFormat="1" ht="15.75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4" spans="1:15" ht="15.75">
      <c r="A4" s="14" t="s">
        <v>28</v>
      </c>
      <c r="B4" s="15">
        <v>5.2</v>
      </c>
      <c r="C4" s="15" t="s">
        <v>23</v>
      </c>
      <c r="D4" s="15">
        <v>3.6</v>
      </c>
      <c r="E4" s="15" t="s">
        <v>27</v>
      </c>
      <c r="F4" s="31"/>
      <c r="G4" s="16">
        <f>IF(F4="","",IF(F4=B4+D4,TRUE,FALSE))</f>
      </c>
      <c r="I4" s="14" t="s">
        <v>29</v>
      </c>
      <c r="J4" s="15">
        <v>6.3</v>
      </c>
      <c r="K4" s="15" t="s">
        <v>23</v>
      </c>
      <c r="L4" s="15">
        <v>6.3</v>
      </c>
      <c r="M4" s="15" t="s">
        <v>27</v>
      </c>
      <c r="N4" s="31"/>
      <c r="O4" s="16">
        <f>IF(N4="","",IF(N4=J4+L4,TRUE,FALSE))</f>
      </c>
    </row>
    <row r="6" spans="1:15" ht="15.75">
      <c r="A6" s="14" t="s">
        <v>30</v>
      </c>
      <c r="B6" s="15">
        <v>4.3</v>
      </c>
      <c r="C6" s="15" t="s">
        <v>23</v>
      </c>
      <c r="D6" s="15">
        <v>9.5</v>
      </c>
      <c r="E6" s="15" t="s">
        <v>27</v>
      </c>
      <c r="F6" s="31"/>
      <c r="G6" s="16">
        <f>IF(F6="","",IF(F6=B6+D6,TRUE,FALSE))</f>
      </c>
      <c r="I6" s="14" t="s">
        <v>31</v>
      </c>
      <c r="J6" s="15">
        <v>5.6</v>
      </c>
      <c r="K6" s="15" t="s">
        <v>23</v>
      </c>
      <c r="L6" s="15">
        <v>3.6</v>
      </c>
      <c r="M6" s="15" t="s">
        <v>27</v>
      </c>
      <c r="N6" s="31"/>
      <c r="O6" s="16">
        <f>IF(N6="","",IF(N6=J6+L6,TRUE,FALSE))</f>
      </c>
    </row>
    <row r="8" spans="1:15" ht="15.75">
      <c r="A8" s="14" t="s">
        <v>32</v>
      </c>
      <c r="B8" s="15">
        <v>0.2</v>
      </c>
      <c r="C8" s="15" t="s">
        <v>23</v>
      </c>
      <c r="D8" s="15">
        <v>0.6</v>
      </c>
      <c r="E8" s="15" t="s">
        <v>27</v>
      </c>
      <c r="F8" s="31"/>
      <c r="G8" s="16">
        <f>IF(F8="","",IF(F8=B8+D8,TRUE,FALSE))</f>
      </c>
      <c r="I8" s="14" t="s">
        <v>33</v>
      </c>
      <c r="J8" s="15">
        <v>0.6</v>
      </c>
      <c r="K8" s="15" t="s">
        <v>23</v>
      </c>
      <c r="L8" s="15">
        <v>0.7</v>
      </c>
      <c r="M8" s="15" t="s">
        <v>27</v>
      </c>
      <c r="N8" s="31"/>
      <c r="O8" s="16">
        <f>IF(N8="","",IF(N8=J8+L8,TRUE,FALSE))</f>
      </c>
    </row>
    <row r="10" spans="1:15" ht="15.75">
      <c r="A10" s="14" t="s">
        <v>34</v>
      </c>
      <c r="B10" s="15">
        <v>1.33</v>
      </c>
      <c r="C10" s="15" t="s">
        <v>23</v>
      </c>
      <c r="D10" s="15">
        <v>1.23</v>
      </c>
      <c r="E10" s="15" t="s">
        <v>27</v>
      </c>
      <c r="F10" s="31"/>
      <c r="G10" s="16">
        <f>IF(F10="","",IF(F10=B10+D10,TRUE,FALSE))</f>
      </c>
      <c r="I10" s="14" t="s">
        <v>35</v>
      </c>
      <c r="J10" s="15">
        <v>5.63</v>
      </c>
      <c r="K10" s="15" t="s">
        <v>23</v>
      </c>
      <c r="L10" s="15">
        <v>9.22</v>
      </c>
      <c r="M10" s="15" t="s">
        <v>27</v>
      </c>
      <c r="N10" s="31"/>
      <c r="O10" s="16">
        <f>IF(N10="","",IF(N10=J10+L10,TRUE,FALSE))</f>
      </c>
    </row>
    <row r="12" spans="1:15" ht="15.75">
      <c r="A12" s="14" t="s">
        <v>36</v>
      </c>
      <c r="B12" s="15">
        <v>35.54</v>
      </c>
      <c r="C12" s="15" t="s">
        <v>23</v>
      </c>
      <c r="D12" s="15">
        <v>15.6</v>
      </c>
      <c r="E12" s="15" t="s">
        <v>27</v>
      </c>
      <c r="F12" s="31"/>
      <c r="G12" s="16">
        <f>IF(F12="","",IF(F12=B12+D12,TRUE,FALSE))</f>
      </c>
      <c r="I12" s="14" t="s">
        <v>40</v>
      </c>
      <c r="J12" s="15">
        <v>21.07</v>
      </c>
      <c r="K12" s="15" t="s">
        <v>23</v>
      </c>
      <c r="L12" s="15">
        <v>56.33</v>
      </c>
      <c r="M12" s="15" t="s">
        <v>27</v>
      </c>
      <c r="N12" s="31"/>
      <c r="O12" s="16">
        <f>IF(N12="","",IF(N12=J12+L12,TRUE,FALSE))</f>
      </c>
    </row>
    <row r="14" spans="1:15" ht="15.75">
      <c r="A14" s="14" t="s">
        <v>37</v>
      </c>
      <c r="B14" s="15">
        <v>0.36</v>
      </c>
      <c r="C14" s="15" t="s">
        <v>23</v>
      </c>
      <c r="D14" s="15">
        <v>0.5</v>
      </c>
      <c r="E14" s="15" t="s">
        <v>27</v>
      </c>
      <c r="F14" s="31"/>
      <c r="G14" s="16">
        <f>IF(F14="","",IF(F14=B14+D14,TRUE,FALSE))</f>
      </c>
      <c r="I14" s="14" t="s">
        <v>41</v>
      </c>
      <c r="J14" s="15">
        <v>0.5</v>
      </c>
      <c r="K14" s="15" t="s">
        <v>23</v>
      </c>
      <c r="L14" s="15">
        <v>0.75</v>
      </c>
      <c r="M14" s="15" t="s">
        <v>27</v>
      </c>
      <c r="N14" s="31"/>
      <c r="O14" s="16">
        <f>IF(N14="","",IF(N14=J14+L14,TRUE,FALSE))</f>
      </c>
    </row>
    <row r="16" spans="1:15" ht="15.75">
      <c r="A16" s="14" t="s">
        <v>38</v>
      </c>
      <c r="B16" s="15">
        <v>0.369</v>
      </c>
      <c r="C16" s="15" t="s">
        <v>23</v>
      </c>
      <c r="D16" s="15">
        <v>1.231</v>
      </c>
      <c r="E16" s="15" t="s">
        <v>27</v>
      </c>
      <c r="F16" s="31"/>
      <c r="G16" s="16">
        <f>IF(F16="","",IF(F16=B16+D16,TRUE,FALSE))</f>
      </c>
      <c r="I16" s="14" t="s">
        <v>42</v>
      </c>
      <c r="J16" s="15">
        <v>230.554</v>
      </c>
      <c r="K16" s="15" t="s">
        <v>23</v>
      </c>
      <c r="L16" s="15">
        <v>85</v>
      </c>
      <c r="M16" s="15" t="s">
        <v>27</v>
      </c>
      <c r="N16" s="31"/>
      <c r="O16" s="16">
        <f>IF(N16="","",IF(N16=J16+L16,TRUE,FALSE))</f>
      </c>
    </row>
    <row r="18" spans="1:15" ht="15.75">
      <c r="A18" s="14" t="s">
        <v>39</v>
      </c>
      <c r="B18" s="15">
        <v>23.04</v>
      </c>
      <c r="C18" s="15" t="s">
        <v>23</v>
      </c>
      <c r="D18" s="15">
        <v>1.02</v>
      </c>
      <c r="E18" s="15" t="s">
        <v>27</v>
      </c>
      <c r="F18" s="31"/>
      <c r="G18" s="16">
        <f>IF(F18="","",IF(F18=B18+D18,TRUE,FALSE))</f>
      </c>
      <c r="I18" s="14" t="s">
        <v>43</v>
      </c>
      <c r="J18" s="15">
        <v>638.367</v>
      </c>
      <c r="K18" s="15" t="s">
        <v>23</v>
      </c>
      <c r="L18" s="15">
        <v>18.35</v>
      </c>
      <c r="M18" s="15" t="s">
        <v>27</v>
      </c>
      <c r="N18" s="31"/>
      <c r="O18" s="16">
        <f>IF(N18="","",IF(N18=J18+L18,TRUE,FALSE))</f>
      </c>
    </row>
    <row r="20" spans="2:14" s="9" customFormat="1" ht="12.75">
      <c r="B20" s="10" t="s">
        <v>68</v>
      </c>
      <c r="C20" s="10"/>
      <c r="D20" s="10"/>
      <c r="F20" s="10"/>
      <c r="G20" s="10"/>
      <c r="H20" s="10" t="s">
        <v>66</v>
      </c>
      <c r="N20" s="10" t="s">
        <v>67</v>
      </c>
    </row>
  </sheetData>
  <sheetProtection password="DCC5" sheet="1" objects="1" scenarios="1"/>
  <mergeCells count="1">
    <mergeCell ref="A1:P1"/>
  </mergeCells>
  <hyperlinks>
    <hyperlink ref="N20" location="'e10'!A1" display="'e10'!A1"/>
    <hyperlink ref="E20:F20" location="Sommaire!A1" display="Sommaire!A1"/>
    <hyperlink ref="B20" location="'e3'!A1" display="'e3'!A1"/>
    <hyperlink ref="H20" location="Sommaire!A1" display="Sommaire!A1"/>
  </hyperlink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showGridLines="0" workbookViewId="0" topLeftCell="A1">
      <selection activeCell="N13" sqref="N13"/>
    </sheetView>
  </sheetViews>
  <sheetFormatPr defaultColWidth="11.421875" defaultRowHeight="12.75"/>
  <cols>
    <col min="1" max="1" width="4.421875" style="9" customWidth="1"/>
    <col min="2" max="2" width="11.421875" style="9" customWidth="1"/>
    <col min="3" max="3" width="2.57421875" style="9" customWidth="1"/>
    <col min="4" max="4" width="11.421875" style="9" customWidth="1"/>
    <col min="5" max="5" width="2.57421875" style="9" customWidth="1"/>
    <col min="6" max="6" width="5.140625" style="9" bestFit="1" customWidth="1"/>
    <col min="7" max="7" width="7.57421875" style="9" bestFit="1" customWidth="1"/>
    <col min="8" max="8" width="6.00390625" style="9" customWidth="1"/>
    <col min="9" max="9" width="4.421875" style="9" customWidth="1"/>
    <col min="10" max="10" width="10.28125" style="9" customWidth="1"/>
    <col min="11" max="11" width="2.57421875" style="9" customWidth="1"/>
    <col min="12" max="12" width="7.7109375" style="9" customWidth="1"/>
    <col min="13" max="13" width="2.57421875" style="9" customWidth="1"/>
    <col min="14" max="14" width="5.140625" style="9" bestFit="1" customWidth="1"/>
    <col min="15" max="15" width="7.57421875" style="9" bestFit="1" customWidth="1"/>
    <col min="16" max="16384" width="11.421875" style="9" customWidth="1"/>
  </cols>
  <sheetData>
    <row r="1" spans="1:10" s="13" customFormat="1" ht="15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</row>
    <row r="2" ht="30.75" customHeight="1"/>
    <row r="3" spans="1:15" s="17" customFormat="1" ht="15.75">
      <c r="A3" s="14" t="s">
        <v>28</v>
      </c>
      <c r="B3" s="15">
        <v>36</v>
      </c>
      <c r="C3" s="15" t="s">
        <v>46</v>
      </c>
      <c r="D3" s="15">
        <v>12</v>
      </c>
      <c r="E3" s="15" t="s">
        <v>27</v>
      </c>
      <c r="F3" s="19"/>
      <c r="G3" s="16">
        <f>IF(F3="","",IF(F3=B3-D3,TRUE,FALSE))</f>
      </c>
      <c r="I3" s="14" t="s">
        <v>29</v>
      </c>
      <c r="J3" s="15">
        <v>115</v>
      </c>
      <c r="K3" s="15" t="s">
        <v>46</v>
      </c>
      <c r="L3" s="15">
        <v>110</v>
      </c>
      <c r="M3" s="15" t="s">
        <v>27</v>
      </c>
      <c r="N3" s="19"/>
      <c r="O3" s="16">
        <f>IF(N3="","",IF(N3=J3-L3,TRUE,FALSE))</f>
      </c>
    </row>
    <row r="4" s="17" customFormat="1" ht="31.5" customHeight="1"/>
    <row r="5" spans="1:15" s="17" customFormat="1" ht="15.75">
      <c r="A5" s="14" t="s">
        <v>30</v>
      </c>
      <c r="B5" s="15">
        <v>4.3</v>
      </c>
      <c r="C5" s="15" t="s">
        <v>46</v>
      </c>
      <c r="D5" s="15">
        <v>2</v>
      </c>
      <c r="E5" s="15" t="s">
        <v>27</v>
      </c>
      <c r="F5" s="20"/>
      <c r="G5" s="16">
        <f>IF(F5="","",IF(F5=B5-D5,TRUE,FALSE))</f>
      </c>
      <c r="I5" s="14" t="s">
        <v>31</v>
      </c>
      <c r="J5" s="15">
        <v>5.6</v>
      </c>
      <c r="K5" s="15" t="s">
        <v>46</v>
      </c>
      <c r="L5" s="15">
        <v>3.6</v>
      </c>
      <c r="M5" s="15" t="s">
        <v>27</v>
      </c>
      <c r="N5" s="20"/>
      <c r="O5" s="16">
        <f>IF(N5="","",IF(N5=J5-L5,TRUE,FALSE))</f>
      </c>
    </row>
    <row r="6" s="17" customFormat="1" ht="31.5" customHeight="1"/>
    <row r="7" spans="1:15" s="17" customFormat="1" ht="15.75">
      <c r="A7" s="14" t="s">
        <v>32</v>
      </c>
      <c r="B7" s="15">
        <v>0.6</v>
      </c>
      <c r="C7" s="15" t="s">
        <v>46</v>
      </c>
      <c r="D7" s="15">
        <v>0.6</v>
      </c>
      <c r="E7" s="15" t="s">
        <v>27</v>
      </c>
      <c r="F7" s="20"/>
      <c r="G7" s="16">
        <f>IF(F7="","",IF(F7=B7-D7,TRUE,FALSE))</f>
      </c>
      <c r="I7" s="14" t="s">
        <v>33</v>
      </c>
      <c r="J7" s="15">
        <v>0.6</v>
      </c>
      <c r="K7" s="15" t="s">
        <v>46</v>
      </c>
      <c r="L7" s="15">
        <v>0.7</v>
      </c>
      <c r="M7" s="15" t="s">
        <v>27</v>
      </c>
      <c r="N7" s="20"/>
      <c r="O7" s="16">
        <f>IF(N7="","",IF(N7=J7-L7,TRUE,FALSE))</f>
      </c>
    </row>
    <row r="8" s="17" customFormat="1" ht="31.5" customHeight="1"/>
    <row r="9" spans="1:15" s="17" customFormat="1" ht="15.75">
      <c r="A9" s="14" t="s">
        <v>34</v>
      </c>
      <c r="B9" s="15">
        <v>3.6</v>
      </c>
      <c r="C9" s="15" t="s">
        <v>46</v>
      </c>
      <c r="D9" s="15">
        <v>1.2</v>
      </c>
      <c r="E9" s="15" t="s">
        <v>27</v>
      </c>
      <c r="F9" s="20"/>
      <c r="G9" s="16">
        <f>IF(F9="","",IF(F9=B9-D9,TRUE,FALSE))</f>
      </c>
      <c r="I9" s="14" t="s">
        <v>35</v>
      </c>
      <c r="J9" s="15">
        <v>9.1</v>
      </c>
      <c r="K9" s="15" t="s">
        <v>46</v>
      </c>
      <c r="L9" s="15">
        <v>5.6</v>
      </c>
      <c r="M9" s="15" t="s">
        <v>27</v>
      </c>
      <c r="N9" s="20"/>
      <c r="O9" s="16">
        <f>IF(N9="","",IF(N9=J9-L9,TRUE,FALSE))</f>
      </c>
    </row>
    <row r="10" s="17" customFormat="1" ht="31.5" customHeight="1">
      <c r="N10" s="18"/>
    </row>
    <row r="11" spans="1:15" s="17" customFormat="1" ht="15.75">
      <c r="A11" s="14" t="s">
        <v>36</v>
      </c>
      <c r="B11" s="15">
        <v>35.2</v>
      </c>
      <c r="C11" s="15" t="s">
        <v>46</v>
      </c>
      <c r="D11" s="15">
        <v>15.6</v>
      </c>
      <c r="E11" s="15" t="s">
        <v>27</v>
      </c>
      <c r="F11" s="20"/>
      <c r="G11" s="16">
        <f>IF(F11="","",IF(F11=B11-D11,TRUE,FALSE))</f>
      </c>
      <c r="I11" s="14" t="s">
        <v>40</v>
      </c>
      <c r="J11" s="15">
        <v>3.07</v>
      </c>
      <c r="K11" s="15" t="s">
        <v>46</v>
      </c>
      <c r="L11" s="15">
        <v>2.23</v>
      </c>
      <c r="M11" s="15" t="s">
        <v>27</v>
      </c>
      <c r="N11" s="21"/>
      <c r="O11" s="16">
        <f>IF(N11="","",IF(N11=J11-L11,TRUE,FALSE))</f>
      </c>
    </row>
    <row r="12" s="17" customFormat="1" ht="15.75"/>
    <row r="13" spans="2:14" ht="12.75">
      <c r="B13" s="10" t="s">
        <v>68</v>
      </c>
      <c r="C13" s="10"/>
      <c r="D13" s="10"/>
      <c r="F13" s="10"/>
      <c r="G13" s="10"/>
      <c r="H13" s="10" t="s">
        <v>66</v>
      </c>
      <c r="N13" s="10" t="s">
        <v>67</v>
      </c>
    </row>
  </sheetData>
  <sheetProtection password="DCC5" sheet="1" objects="1" scenarios="1"/>
  <mergeCells count="1">
    <mergeCell ref="A1:J1"/>
  </mergeCells>
  <hyperlinks>
    <hyperlink ref="N13" location="'e11'!A1" display="'e11'!A1"/>
    <hyperlink ref="E13:F13" location="Sommaire!A1" display="Sommaire!A1"/>
    <hyperlink ref="B13" location="'e4'!A1" display="'e4'!A1"/>
    <hyperlink ref="H13" location="Sommaire!A1" display="Sommaire!A1"/>
  </hyperlink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G15" sqref="G15"/>
    </sheetView>
  </sheetViews>
  <sheetFormatPr defaultColWidth="11.421875" defaultRowHeight="12.75"/>
  <cols>
    <col min="1" max="16384" width="11.421875" style="9" customWidth="1"/>
  </cols>
  <sheetData>
    <row r="1" spans="1:10" s="13" customFormat="1" ht="15.75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</row>
    <row r="4" spans="1:8" s="24" customFormat="1" ht="18">
      <c r="A4" s="22"/>
      <c r="B4" s="23">
        <v>12.4</v>
      </c>
      <c r="D4" s="22"/>
      <c r="E4" s="25">
        <v>53.4</v>
      </c>
      <c r="G4" s="22"/>
      <c r="H4" s="23">
        <v>2.3</v>
      </c>
    </row>
    <row r="5" spans="1:8" s="24" customFormat="1" ht="18.75" thickBot="1">
      <c r="A5" s="26" t="s">
        <v>46</v>
      </c>
      <c r="B5" s="27">
        <v>5.6</v>
      </c>
      <c r="D5" s="26" t="s">
        <v>46</v>
      </c>
      <c r="E5" s="27">
        <v>17.2</v>
      </c>
      <c r="G5" s="26" t="s">
        <v>46</v>
      </c>
      <c r="H5" s="27">
        <v>1.6</v>
      </c>
    </row>
    <row r="6" spans="2:8" s="24" customFormat="1" ht="18">
      <c r="B6" s="29"/>
      <c r="E6" s="29"/>
      <c r="H6" s="29"/>
    </row>
    <row r="7" spans="2:8" s="24" customFormat="1" ht="18">
      <c r="B7" s="28">
        <f>IF(B6="","",IF(B6=B4-B5,TRUE,FALSE))</f>
      </c>
      <c r="E7" s="28">
        <f>IF(E6="","",IF(E6=E4-E5,TRUE,FALSE))</f>
      </c>
      <c r="H7" s="28">
        <f>IF(H6="","",IF(H6=H4-H5,TRUE,FALSE))</f>
      </c>
    </row>
    <row r="10" spans="1:8" ht="18">
      <c r="A10" s="22"/>
      <c r="B10" s="23">
        <v>123.4</v>
      </c>
      <c r="D10" s="22"/>
      <c r="E10" s="23">
        <v>236.4</v>
      </c>
      <c r="G10" s="22"/>
      <c r="H10" s="23">
        <v>998.3</v>
      </c>
    </row>
    <row r="11" spans="1:8" ht="18.75" thickBot="1">
      <c r="A11" s="26" t="s">
        <v>46</v>
      </c>
      <c r="B11" s="27">
        <v>26.8</v>
      </c>
      <c r="D11" s="26" t="s">
        <v>46</v>
      </c>
      <c r="E11" s="27">
        <v>145.9</v>
      </c>
      <c r="G11" s="26" t="s">
        <v>46</v>
      </c>
      <c r="H11" s="27">
        <v>222.8</v>
      </c>
    </row>
    <row r="12" spans="1:8" ht="18">
      <c r="A12" s="24"/>
      <c r="B12" s="29"/>
      <c r="D12" s="24"/>
      <c r="E12" s="29"/>
      <c r="G12" s="24"/>
      <c r="H12" s="29"/>
    </row>
    <row r="13" spans="1:8" ht="18">
      <c r="A13" s="24"/>
      <c r="B13" s="28">
        <f>IF(B12="","",IF(B12=B10-B11,TRUE,FALSE))</f>
      </c>
      <c r="D13" s="24"/>
      <c r="E13" s="28">
        <f>IF(E12="","",IF(E12=E10-E11,TRUE,FALSE))</f>
      </c>
      <c r="G13" s="24"/>
      <c r="H13" s="28">
        <f>IF(H12="","",IF(H12=H10-H11,TRUE,FALSE))</f>
      </c>
    </row>
    <row r="16" spans="1:8" ht="18">
      <c r="A16" s="22"/>
      <c r="B16" s="23">
        <v>2.6</v>
      </c>
      <c r="D16" s="22"/>
      <c r="E16" s="23">
        <v>0.9</v>
      </c>
      <c r="G16" s="22"/>
      <c r="H16" s="23">
        <v>5671.6</v>
      </c>
    </row>
    <row r="17" spans="1:8" ht="18.75" thickBot="1">
      <c r="A17" s="26" t="s">
        <v>46</v>
      </c>
      <c r="B17" s="27">
        <v>0.6</v>
      </c>
      <c r="D17" s="26" t="s">
        <v>46</v>
      </c>
      <c r="E17" s="27">
        <v>0.6</v>
      </c>
      <c r="G17" s="26" t="s">
        <v>46</v>
      </c>
      <c r="H17" s="27">
        <v>3002.8</v>
      </c>
    </row>
    <row r="18" spans="1:8" ht="18">
      <c r="A18" s="24"/>
      <c r="B18" s="29"/>
      <c r="D18" s="24"/>
      <c r="E18" s="29"/>
      <c r="G18" s="24"/>
      <c r="H18" s="29"/>
    </row>
    <row r="19" spans="1:8" ht="18">
      <c r="A19" s="24"/>
      <c r="B19" s="28">
        <f>IF(B18="","",IF(B18=B16-B17,TRUE,FALSE))</f>
      </c>
      <c r="D19" s="24"/>
      <c r="E19" s="28">
        <f>IF(E18="","",IF(E18=E16-E17,TRUE,FALSE))</f>
      </c>
      <c r="G19" s="24"/>
      <c r="H19" s="28">
        <f>IF(H18="","",IF(H18=H16-H17,TRUE,FALSE))</f>
      </c>
    </row>
    <row r="21" spans="2:8" ht="12.75">
      <c r="B21" s="10" t="s">
        <v>68</v>
      </c>
      <c r="C21" s="10"/>
      <c r="D21" s="10"/>
      <c r="E21" s="10" t="s">
        <v>66</v>
      </c>
      <c r="F21" s="10"/>
      <c r="G21" s="10"/>
      <c r="H21" s="10" t="s">
        <v>67</v>
      </c>
    </row>
  </sheetData>
  <sheetProtection password="DCC5" sheet="1" objects="1" scenarios="1"/>
  <mergeCells count="1">
    <mergeCell ref="A1:J1"/>
  </mergeCells>
  <hyperlinks>
    <hyperlink ref="H21" location="'e12'!A1" display="'e12'!A1"/>
    <hyperlink ref="B21" location="'e10'!A1" display="'e10'!A1"/>
    <hyperlink ref="E21" location="Sommaire!A1" display="Sommaire!A1"/>
  </hyperlink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4">
      <selection activeCell="F18" sqref="F18"/>
    </sheetView>
  </sheetViews>
  <sheetFormatPr defaultColWidth="11.421875" defaultRowHeight="12.75"/>
  <cols>
    <col min="1" max="7" width="11.421875" style="9" customWidth="1"/>
    <col min="8" max="8" width="12.28125" style="9" customWidth="1"/>
    <col min="9" max="16384" width="11.421875" style="9" customWidth="1"/>
  </cols>
  <sheetData>
    <row r="1" spans="1:10" s="13" customFormat="1" ht="15.75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</row>
    <row r="4" spans="1:8" ht="18">
      <c r="A4" s="22"/>
      <c r="B4" s="23">
        <v>7.33</v>
      </c>
      <c r="D4" s="22"/>
      <c r="E4" s="23">
        <v>6.65</v>
      </c>
      <c r="G4" s="22"/>
      <c r="H4" s="23">
        <v>66.66</v>
      </c>
    </row>
    <row r="5" spans="1:8" ht="18.75" thickBot="1">
      <c r="A5" s="26" t="s">
        <v>46</v>
      </c>
      <c r="B5" s="27">
        <v>4.56</v>
      </c>
      <c r="D5" s="26" t="s">
        <v>46</v>
      </c>
      <c r="E5" s="27">
        <v>0.34</v>
      </c>
      <c r="G5" s="26" t="s">
        <v>46</v>
      </c>
      <c r="H5" s="27">
        <v>33.33</v>
      </c>
    </row>
    <row r="6" spans="1:8" ht="18">
      <c r="A6" s="24"/>
      <c r="B6" s="30"/>
      <c r="D6" s="24"/>
      <c r="E6" s="30"/>
      <c r="G6" s="24"/>
      <c r="H6" s="30"/>
    </row>
    <row r="7" spans="1:8" ht="18">
      <c r="A7" s="24"/>
      <c r="B7" s="28">
        <f>IF(B6="","",IF(B6=B4-B5,TRUE,FALSE))</f>
      </c>
      <c r="D7" s="24"/>
      <c r="E7" s="28">
        <f>IF(E6="","",IF(E6=E4-E5,TRUE,FALSE))</f>
      </c>
      <c r="G7" s="24"/>
      <c r="H7" s="28">
        <f>IF(H6="","",IF(H6=H4-H5,TRUE,FALSE))</f>
      </c>
    </row>
    <row r="10" spans="1:8" ht="18">
      <c r="A10" s="22"/>
      <c r="B10" s="23">
        <v>85.62</v>
      </c>
      <c r="D10" s="22"/>
      <c r="E10" s="23">
        <v>75.22</v>
      </c>
      <c r="G10" s="22"/>
      <c r="H10" s="23">
        <v>645.78</v>
      </c>
    </row>
    <row r="11" spans="1:8" ht="18.75" thickBot="1">
      <c r="A11" s="26" t="s">
        <v>46</v>
      </c>
      <c r="B11" s="27">
        <v>45.12</v>
      </c>
      <c r="D11" s="26" t="s">
        <v>46</v>
      </c>
      <c r="E11" s="27">
        <v>74.98</v>
      </c>
      <c r="G11" s="26" t="s">
        <v>46</v>
      </c>
      <c r="H11" s="27">
        <v>456.32</v>
      </c>
    </row>
    <row r="12" spans="1:8" ht="18">
      <c r="A12" s="24"/>
      <c r="B12" s="30"/>
      <c r="D12" s="24"/>
      <c r="E12" s="60"/>
      <c r="G12" s="24"/>
      <c r="H12" s="30"/>
    </row>
    <row r="13" spans="1:8" ht="18">
      <c r="A13" s="24"/>
      <c r="B13" s="28">
        <f>IF(B12="","",IF(B12=B10-B11,TRUE,FALSE))</f>
      </c>
      <c r="D13" s="24"/>
      <c r="E13" s="28">
        <f>IF(E12="","",IF(E12=0.24,TRUE,FALSE))</f>
      </c>
      <c r="G13" s="24"/>
      <c r="H13" s="28">
        <f>IF(H12="","",IF(H12=H10-H11,TRUE,FALSE))</f>
      </c>
    </row>
    <row r="16" spans="1:8" ht="18">
      <c r="A16" s="22"/>
      <c r="B16" s="23">
        <v>0.23</v>
      </c>
      <c r="D16" s="22"/>
      <c r="E16" s="23">
        <v>8.983</v>
      </c>
      <c r="G16" s="22"/>
      <c r="H16" s="23">
        <v>6521.36</v>
      </c>
    </row>
    <row r="17" spans="1:8" ht="18.75" thickBot="1">
      <c r="A17" s="26" t="s">
        <v>46</v>
      </c>
      <c r="B17" s="27">
        <v>0.06</v>
      </c>
      <c r="D17" s="26" t="s">
        <v>46</v>
      </c>
      <c r="E17" s="27">
        <v>2.336</v>
      </c>
      <c r="G17" s="26" t="s">
        <v>46</v>
      </c>
      <c r="H17" s="27">
        <v>1020.99</v>
      </c>
    </row>
    <row r="18" spans="1:8" ht="18">
      <c r="A18" s="24"/>
      <c r="B18" s="30"/>
      <c r="D18" s="24"/>
      <c r="E18" s="32"/>
      <c r="G18" s="24"/>
      <c r="H18" s="30"/>
    </row>
    <row r="19" spans="1:8" ht="18">
      <c r="A19" s="24"/>
      <c r="B19" s="28">
        <f>IF(B18="","",IF(B18=B16-B17,TRUE,FALSE))</f>
      </c>
      <c r="D19" s="24"/>
      <c r="E19" s="28">
        <f>IF(E18="","",IF(E18=E16-E17,TRUE,FALSE))</f>
      </c>
      <c r="G19" s="24"/>
      <c r="H19" s="28">
        <f>IF(H18="","",IF(H18=H16-H17,TRUE,FALSE))</f>
      </c>
    </row>
    <row r="21" spans="2:8" ht="12.75">
      <c r="B21" s="10" t="s">
        <v>68</v>
      </c>
      <c r="C21" s="10"/>
      <c r="D21" s="10"/>
      <c r="E21" s="10" t="s">
        <v>66</v>
      </c>
      <c r="F21" s="10"/>
      <c r="G21" s="10"/>
      <c r="H21" s="10" t="s">
        <v>67</v>
      </c>
    </row>
  </sheetData>
  <sheetProtection password="DCC5" sheet="1" objects="1" scenarios="1"/>
  <mergeCells count="1">
    <mergeCell ref="A1:J1"/>
  </mergeCells>
  <hyperlinks>
    <hyperlink ref="H21" location="'e13'!A1" display="'e13'!A1"/>
    <hyperlink ref="E21:F21" location="Sommaire!A1" display="Sommaire!A1"/>
    <hyperlink ref="B21" location="'e11'!A1" display="'e11'!A1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</dc:creator>
  <cp:keywords/>
  <dc:description/>
  <cp:lastModifiedBy>Lycée Diderot</cp:lastModifiedBy>
  <cp:lastPrinted>2002-09-12T08:51:09Z</cp:lastPrinted>
  <dcterms:created xsi:type="dcterms:W3CDTF">2002-09-04T13:14:25Z</dcterms:created>
  <dcterms:modified xsi:type="dcterms:W3CDTF">2002-11-11T10:31:28Z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